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204" activeTab="2"/>
  </bookViews>
  <sheets>
    <sheet name="出租" sheetId="4" r:id="rId1"/>
    <sheet name="公交" sheetId="5" r:id="rId2"/>
    <sheet name="班线" sheetId="7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<sst xmlns="http://schemas.openxmlformats.org/spreadsheetml/2006/main" count="630" uniqueCount="389">
  <si>
    <t xml:space="preserve">附件1 </t>
  </si>
  <si>
    <t>第十四师2024年城市公共交通发展奖励金（巡游出租车购置补贴）拟发放表</t>
  </si>
  <si>
    <t>序号</t>
  </si>
  <si>
    <t>师</t>
  </si>
  <si>
    <t>经营者名称</t>
  </si>
  <si>
    <t>车辆信息</t>
  </si>
  <si>
    <t>车牌号</t>
  </si>
  <si>
    <t>道路运输证号</t>
  </si>
  <si>
    <t>有效期至</t>
  </si>
  <si>
    <t>经营线路起讫点</t>
  </si>
  <si>
    <t>经营线路里程
（公里）</t>
  </si>
  <si>
    <t>道路运输证初领日期</t>
  </si>
  <si>
    <t>动力类型</t>
  </si>
  <si>
    <t>补贴金额
（元）</t>
  </si>
  <si>
    <t>十四师</t>
  </si>
  <si>
    <t>昆玉市锦绣城市运营服务有限公司</t>
  </si>
  <si>
    <t>新RDT0990</t>
  </si>
  <si>
    <t>661400000407</t>
  </si>
  <si>
    <t>纯电动</t>
  </si>
  <si>
    <t>新RDT1390</t>
  </si>
  <si>
    <t>661400000406</t>
  </si>
  <si>
    <t>新RDT5219</t>
  </si>
  <si>
    <t>661400000410</t>
  </si>
  <si>
    <t>新RDT2689</t>
  </si>
  <si>
    <t>661400000398</t>
  </si>
  <si>
    <t>新RDT3198</t>
  </si>
  <si>
    <t>661400000396</t>
  </si>
  <si>
    <t>新RDT7176</t>
  </si>
  <si>
    <t>661400000411</t>
  </si>
  <si>
    <t>小计</t>
  </si>
  <si>
    <t>昆玉市骏驰旅游客运出租汽车有限公司</t>
  </si>
  <si>
    <t>新RDT0560</t>
  </si>
  <si>
    <t>661400000426</t>
  </si>
  <si>
    <t>2023.08.22</t>
  </si>
  <si>
    <t>新RDT5112</t>
  </si>
  <si>
    <t>661400000425</t>
  </si>
  <si>
    <t>新RDT0340</t>
  </si>
  <si>
    <t>661400000457</t>
  </si>
  <si>
    <t>2023.11.14</t>
  </si>
  <si>
    <t>新RDT5958</t>
  </si>
  <si>
    <t>661400000460</t>
  </si>
  <si>
    <t>2023.12.28</t>
  </si>
  <si>
    <t>昆玉市全城搜索出租车有限公司</t>
  </si>
  <si>
    <t>新RDT4858</t>
  </si>
  <si>
    <t>661400000372</t>
  </si>
  <si>
    <t>新RDT2251</t>
  </si>
  <si>
    <t>661400000397</t>
  </si>
  <si>
    <t>新RDT2267</t>
  </si>
  <si>
    <t>661400000402</t>
  </si>
  <si>
    <t>新RT2295</t>
  </si>
  <si>
    <t>661400000409</t>
  </si>
  <si>
    <t>新RT2279</t>
  </si>
  <si>
    <t>661400000408</t>
  </si>
  <si>
    <t>新RDT9158</t>
  </si>
  <si>
    <t>661400000422</t>
  </si>
  <si>
    <t>新RDT3183</t>
  </si>
  <si>
    <t>661400000423</t>
  </si>
  <si>
    <t>新RDT9218</t>
  </si>
  <si>
    <t>661400000424</t>
  </si>
  <si>
    <t>合计</t>
  </si>
  <si>
    <t>附件2</t>
  </si>
  <si>
    <t>第十四师2024年第四季度城市公共交通发展奖励金（公交运营补贴）         拟发放表</t>
  </si>
  <si>
    <t>经营者
名称</t>
  </si>
  <si>
    <t>10月</t>
  </si>
  <si>
    <t>11月</t>
  </si>
  <si>
    <t>12月</t>
  </si>
  <si>
    <t>备注</t>
  </si>
  <si>
    <t>车长（米）</t>
  </si>
  <si>
    <t>折合标台</t>
  </si>
  <si>
    <t>实际运营天数</t>
  </si>
  <si>
    <t>当月行驶里程
（公里）</t>
  </si>
  <si>
    <t>运营里程
（KM）</t>
  </si>
  <si>
    <t>昆玉市安达运输有限公司</t>
  </si>
  <si>
    <t>新R27707D</t>
  </si>
  <si>
    <t>661400000167</t>
  </si>
  <si>
    <t>二连连队平房-图迪庄园</t>
  </si>
  <si>
    <t>新R27725D</t>
  </si>
  <si>
    <t>661400000169</t>
  </si>
  <si>
    <t>新医院-十一连平房</t>
  </si>
  <si>
    <t>新R27737D</t>
  </si>
  <si>
    <t>661400000151</t>
  </si>
  <si>
    <t>老巴扎-九连连部</t>
  </si>
  <si>
    <t>新R27750D</t>
  </si>
  <si>
    <t>661400000168</t>
  </si>
  <si>
    <t>新R29339D</t>
  </si>
  <si>
    <t>661400000172</t>
  </si>
  <si>
    <t>新R29353D</t>
  </si>
  <si>
    <t>661400000173</t>
  </si>
  <si>
    <t>新R28995D</t>
  </si>
  <si>
    <t>661400000171</t>
  </si>
  <si>
    <t>新R29309D</t>
  </si>
  <si>
    <t>661400000239</t>
  </si>
  <si>
    <t>新医院-六连三排</t>
  </si>
  <si>
    <t>新R29366D</t>
  </si>
  <si>
    <t>661400000240</t>
  </si>
  <si>
    <t>二号警务站-新八连连部</t>
  </si>
  <si>
    <t>新R29335D</t>
  </si>
  <si>
    <t>661400000241</t>
  </si>
  <si>
    <t>昆玉市锦绣城市运营服务有限责任公司</t>
  </si>
  <si>
    <t>新R28918D</t>
  </si>
  <si>
    <t>661400000043</t>
  </si>
  <si>
    <t>农贸市场-客运站</t>
  </si>
  <si>
    <t>全年补贴资金</t>
  </si>
  <si>
    <t>新R28891D</t>
  </si>
  <si>
    <t>661400000044</t>
  </si>
  <si>
    <t>新R28861D</t>
  </si>
  <si>
    <t>661400000045</t>
  </si>
  <si>
    <t>新R28809D</t>
  </si>
  <si>
    <t>661400000042</t>
  </si>
  <si>
    <t>附件3</t>
  </si>
  <si>
    <t>第十四师2024年第四季度农村客运补贴拟发放表</t>
  </si>
  <si>
    <t>运营情况</t>
  </si>
  <si>
    <t>核查补贴天数（第1次）</t>
  </si>
  <si>
    <t>客座*补贴天数</t>
  </si>
  <si>
    <t>每客座每天补贴（元）1次</t>
  </si>
  <si>
    <t>补贴金额（元）</t>
  </si>
  <si>
    <t>每客座每天补贴（2次）</t>
  </si>
  <si>
    <t>核查补贴天数（2次）</t>
  </si>
  <si>
    <t>核查补贴天数</t>
  </si>
  <si>
    <t>客座数</t>
  </si>
  <si>
    <t>定位装置 在线天数</t>
  </si>
  <si>
    <t>行驶里程</t>
  </si>
  <si>
    <t>理论运行天数</t>
  </si>
  <si>
    <t>昆玉市安兴运输有限责任公司</t>
  </si>
  <si>
    <t>新RO7326</t>
  </si>
  <si>
    <t>661400000147</t>
  </si>
  <si>
    <t>昆玉市至皮山农场</t>
  </si>
  <si>
    <t>4607.22</t>
  </si>
  <si>
    <t>3033.27</t>
  </si>
  <si>
    <t>新R14293</t>
  </si>
  <si>
    <t>661400000246</t>
  </si>
  <si>
    <t>4176.63</t>
  </si>
  <si>
    <t>2689</t>
  </si>
  <si>
    <t>3585.15</t>
  </si>
  <si>
    <t>新R21078</t>
  </si>
  <si>
    <t>661400000150</t>
  </si>
  <si>
    <t>2873.78</t>
  </si>
  <si>
    <t>4450.12</t>
  </si>
  <si>
    <t>2663.38</t>
  </si>
  <si>
    <t>新R37346</t>
  </si>
  <si>
    <t>661400000004</t>
  </si>
  <si>
    <t>5207.37</t>
  </si>
  <si>
    <t>5073.55</t>
  </si>
  <si>
    <t>4398.87</t>
  </si>
  <si>
    <t>新R38825</t>
  </si>
  <si>
    <t>661400000228</t>
  </si>
  <si>
    <t>昆玉至一牧场</t>
  </si>
  <si>
    <t>10643.3</t>
  </si>
  <si>
    <t>8455.68</t>
  </si>
  <si>
    <t>新R43342</t>
  </si>
  <si>
    <t>661400000371</t>
  </si>
  <si>
    <t>2024.1.6</t>
  </si>
  <si>
    <t>昆玉市至木吉乡</t>
  </si>
  <si>
    <t>741.67</t>
  </si>
  <si>
    <t>3047.6</t>
  </si>
  <si>
    <t>新R66636</t>
  </si>
  <si>
    <t>661400000185</t>
  </si>
  <si>
    <t>5468.12</t>
  </si>
  <si>
    <t>7289.5</t>
  </si>
  <si>
    <t>6175.02</t>
  </si>
  <si>
    <t>新R70985</t>
  </si>
  <si>
    <t>661400000213</t>
  </si>
  <si>
    <t>4655.05</t>
  </si>
  <si>
    <t>4945.98</t>
  </si>
  <si>
    <t>新R72388</t>
  </si>
  <si>
    <t>661400000189</t>
  </si>
  <si>
    <t>4514.79</t>
  </si>
  <si>
    <t>4083.01</t>
  </si>
  <si>
    <t>4151.68</t>
  </si>
  <si>
    <t>新R74204</t>
  </si>
  <si>
    <t>4189.07</t>
  </si>
  <si>
    <t>4472.28</t>
  </si>
  <si>
    <t>新R95678</t>
  </si>
  <si>
    <t>661400000370</t>
  </si>
  <si>
    <t>2024.1.5</t>
  </si>
  <si>
    <t>530.69</t>
  </si>
  <si>
    <t>3590.53</t>
  </si>
  <si>
    <t>新RA5Y86</t>
  </si>
  <si>
    <t>661400000051</t>
  </si>
  <si>
    <t>昆玉市至皮山县</t>
  </si>
  <si>
    <t>6008.48</t>
  </si>
  <si>
    <t>3623.22</t>
  </si>
  <si>
    <t>新RA6E38</t>
  </si>
  <si>
    <t>661400000050</t>
  </si>
  <si>
    <t>7545.15</t>
  </si>
  <si>
    <t>9310.73</t>
  </si>
  <si>
    <t>3820.82</t>
  </si>
  <si>
    <t>新RA8C51</t>
  </si>
  <si>
    <t>661400000048</t>
  </si>
  <si>
    <t>6586.83</t>
  </si>
  <si>
    <t>6645.22</t>
  </si>
  <si>
    <t>3567.52</t>
  </si>
  <si>
    <t>新RA8J79</t>
  </si>
  <si>
    <t>661400000420</t>
  </si>
  <si>
    <t>2024.8.8</t>
  </si>
  <si>
    <t>昆玉市至杜瓦乡</t>
  </si>
  <si>
    <t>6981.65</t>
  </si>
  <si>
    <t>7343.73</t>
  </si>
  <si>
    <t>8440.86</t>
  </si>
  <si>
    <t>新RA9U16</t>
  </si>
  <si>
    <t>661400000263</t>
  </si>
  <si>
    <t>昆玉市至225团</t>
  </si>
  <si>
    <t>11939.21</t>
  </si>
  <si>
    <t>6255.57</t>
  </si>
  <si>
    <t>新RB5F12</t>
  </si>
  <si>
    <t>661400000138</t>
  </si>
  <si>
    <t>6782.86</t>
  </si>
  <si>
    <t>9876.22</t>
  </si>
  <si>
    <t>新RB8E69</t>
  </si>
  <si>
    <t>661400000096</t>
  </si>
  <si>
    <t>5842.64</t>
  </si>
  <si>
    <t>8294.71</t>
  </si>
  <si>
    <t>新RB8G77</t>
  </si>
  <si>
    <t>661400000087</t>
  </si>
  <si>
    <t>929.24</t>
  </si>
  <si>
    <t>3935.15</t>
  </si>
  <si>
    <t>新RC1V60</t>
  </si>
  <si>
    <t>661400000102</t>
  </si>
  <si>
    <t>昆玉市至墨玉</t>
  </si>
  <si>
    <t>4750.81</t>
  </si>
  <si>
    <t>1094.74</t>
  </si>
  <si>
    <t>新RC2J67</t>
  </si>
  <si>
    <t>661400000188</t>
  </si>
  <si>
    <t>707.26</t>
  </si>
  <si>
    <t>5506.2</t>
  </si>
  <si>
    <t>新RC3J23</t>
  </si>
  <si>
    <t>661400000351</t>
  </si>
  <si>
    <t>3686.87</t>
  </si>
  <si>
    <t>6670.53</t>
  </si>
  <si>
    <t>新RC9T22</t>
  </si>
  <si>
    <t>661400000285</t>
  </si>
  <si>
    <t>6370.14</t>
  </si>
  <si>
    <t>2777.81</t>
  </si>
  <si>
    <t>新RD0E37</t>
  </si>
  <si>
    <t>661400000355</t>
  </si>
  <si>
    <t>8232.05</t>
  </si>
  <si>
    <t>5008.05</t>
  </si>
  <si>
    <t>新RD0J71</t>
  </si>
  <si>
    <t>661400000079</t>
  </si>
  <si>
    <t>8024.63</t>
  </si>
  <si>
    <t>8350.52</t>
  </si>
  <si>
    <t>新RDOZ68</t>
  </si>
  <si>
    <t>661400000139</t>
  </si>
  <si>
    <t>3463.9</t>
  </si>
  <si>
    <t>6376.96</t>
  </si>
  <si>
    <t>新RD2G80</t>
  </si>
  <si>
    <t>661400000106</t>
  </si>
  <si>
    <t>4788.31</t>
  </si>
  <si>
    <t>3944.16</t>
  </si>
  <si>
    <t>新RD3F89</t>
  </si>
  <si>
    <t>661400000052</t>
  </si>
  <si>
    <t>5390.55</t>
  </si>
  <si>
    <t>5163.15</t>
  </si>
  <si>
    <t>新RD5H08</t>
  </si>
  <si>
    <t>661400000105</t>
  </si>
  <si>
    <t>4915.91</t>
  </si>
  <si>
    <t>6022.29</t>
  </si>
  <si>
    <t>新RD5Z76</t>
  </si>
  <si>
    <t>661400000077</t>
  </si>
  <si>
    <r>
      <rPr>
        <sz val="11"/>
        <rFont val="宋体"/>
        <charset val="134"/>
      </rPr>
      <t>昆玉市至</t>
    </r>
    <r>
      <rPr>
        <sz val="11"/>
        <rFont val="Arial"/>
        <charset val="0"/>
      </rPr>
      <t>225</t>
    </r>
    <r>
      <rPr>
        <sz val="11"/>
        <rFont val="宋体"/>
        <charset val="134"/>
      </rPr>
      <t>团</t>
    </r>
  </si>
  <si>
    <t>7751.27</t>
  </si>
  <si>
    <t>6705.1</t>
  </si>
  <si>
    <t>3763.44</t>
  </si>
  <si>
    <t>新RD6J02</t>
  </si>
  <si>
    <t>661400000107</t>
  </si>
  <si>
    <t>3477.81</t>
  </si>
  <si>
    <t>6643.85</t>
  </si>
  <si>
    <t>新RD6K83</t>
  </si>
  <si>
    <t>661400000078</t>
  </si>
  <si>
    <t>4247.15</t>
  </si>
  <si>
    <t>4267.85</t>
  </si>
  <si>
    <t>新RD7L30</t>
  </si>
  <si>
    <t>661400000059</t>
  </si>
  <si>
    <t>8701.51</t>
  </si>
  <si>
    <t>7850.65</t>
  </si>
  <si>
    <t>2627.32</t>
  </si>
  <si>
    <t>新RD7T89</t>
  </si>
  <si>
    <t>661400000049</t>
  </si>
  <si>
    <t>3803.11</t>
  </si>
  <si>
    <t>3318.16</t>
  </si>
  <si>
    <t>3250.21</t>
  </si>
  <si>
    <t>新RD8Q29</t>
  </si>
  <si>
    <t>661400000104</t>
  </si>
  <si>
    <t>5441.1</t>
  </si>
  <si>
    <t>4894.4</t>
  </si>
  <si>
    <t>新REOQ97</t>
  </si>
  <si>
    <t>661400000140</t>
  </si>
  <si>
    <t>新REOW31</t>
  </si>
  <si>
    <t>661400000103</t>
  </si>
  <si>
    <t>5473.6</t>
  </si>
  <si>
    <t>3711.32</t>
  </si>
  <si>
    <t>新RE2T73</t>
  </si>
  <si>
    <t>661400000341</t>
  </si>
  <si>
    <t>昆玉市至一牧场</t>
  </si>
  <si>
    <t>8232.97</t>
  </si>
  <si>
    <t>6477.68</t>
  </si>
  <si>
    <t>新RE5M35</t>
  </si>
  <si>
    <t>661400000141</t>
  </si>
  <si>
    <t>1500.07</t>
  </si>
  <si>
    <t>2681.29</t>
  </si>
  <si>
    <t>新RE5V86</t>
  </si>
  <si>
    <t>661400000142</t>
  </si>
  <si>
    <t>4113.56</t>
  </si>
  <si>
    <t>4331.82</t>
  </si>
  <si>
    <t>新RE7G37</t>
  </si>
  <si>
    <t>661400000148</t>
  </si>
  <si>
    <t>3907.79</t>
  </si>
  <si>
    <t>4114.49</t>
  </si>
  <si>
    <t>3555.9</t>
  </si>
  <si>
    <t>新RE8E42</t>
  </si>
  <si>
    <t>661400000373</t>
  </si>
  <si>
    <t>8199.1</t>
  </si>
  <si>
    <t>5914.73</t>
  </si>
  <si>
    <t>新RF5L57</t>
  </si>
  <si>
    <t>661400000284</t>
  </si>
  <si>
    <t>6523.15</t>
  </si>
  <si>
    <t>6752.47</t>
  </si>
  <si>
    <t>3166.17</t>
  </si>
  <si>
    <t>昆玉市昆脉道路运输有限责任公司</t>
  </si>
  <si>
    <t>新R96819</t>
  </si>
  <si>
    <t>661400000362</t>
  </si>
  <si>
    <t>2023.7.7</t>
  </si>
  <si>
    <t>224团至杜瓦</t>
  </si>
  <si>
    <t>2804.000</t>
  </si>
  <si>
    <t>新R44462</t>
  </si>
  <si>
    <t>661400000401</t>
  </si>
  <si>
    <t>2023.7.19</t>
  </si>
  <si>
    <t>224团至扎瓦镇</t>
  </si>
  <si>
    <t>2133.700</t>
  </si>
  <si>
    <t>薪RC3J16</t>
  </si>
  <si>
    <t>661400000380</t>
  </si>
  <si>
    <t>2023.8.8</t>
  </si>
  <si>
    <t>224团至木吉</t>
  </si>
  <si>
    <t>4312.900</t>
  </si>
  <si>
    <t>新RF2Z61</t>
  </si>
  <si>
    <t>661400000369</t>
  </si>
  <si>
    <t>2023.8.11</t>
  </si>
  <si>
    <t>4374.100</t>
  </si>
  <si>
    <t>薪RC3V72</t>
  </si>
  <si>
    <t>661400000016</t>
  </si>
  <si>
    <t>2023.8.31</t>
  </si>
  <si>
    <t>224团至皮山农场</t>
  </si>
  <si>
    <t>4634.600</t>
  </si>
  <si>
    <t>新RG2U67</t>
  </si>
  <si>
    <t>661400000403</t>
  </si>
  <si>
    <t>2024.5.24</t>
  </si>
  <si>
    <t>4626.463</t>
  </si>
  <si>
    <t>新RF1F43</t>
  </si>
  <si>
    <t>661400000416</t>
  </si>
  <si>
    <t>2024.3.6</t>
  </si>
  <si>
    <t>224团至47团</t>
  </si>
  <si>
    <t>2538.100</t>
  </si>
  <si>
    <t>新R92409</t>
  </si>
  <si>
    <t>661400000419</t>
  </si>
  <si>
    <t>2024.4.22</t>
  </si>
  <si>
    <t>新RH3A92</t>
  </si>
  <si>
    <t>661400000448</t>
  </si>
  <si>
    <t>2024.5.29</t>
  </si>
  <si>
    <t>299.900</t>
  </si>
  <si>
    <t>新R87830</t>
  </si>
  <si>
    <t>661400000354</t>
  </si>
  <si>
    <t>2024.6.6</t>
  </si>
  <si>
    <t>新RA8K25</t>
  </si>
  <si>
    <t>661400000353</t>
  </si>
  <si>
    <t>2024.7.3</t>
  </si>
  <si>
    <t>224团至奎牙</t>
  </si>
  <si>
    <t>新R57329</t>
  </si>
  <si>
    <t>661400000361</t>
  </si>
  <si>
    <t>2024.8.11</t>
  </si>
  <si>
    <t>新R19995</t>
  </si>
  <si>
    <t>661400000359</t>
  </si>
  <si>
    <t>2024.5.8</t>
  </si>
  <si>
    <t>新RH9K95</t>
  </si>
  <si>
    <t>661400000449</t>
  </si>
  <si>
    <t>2023.10.7</t>
  </si>
  <si>
    <t>224团至喀尔赛</t>
  </si>
  <si>
    <t>4059.974</t>
  </si>
  <si>
    <t>新R46256</t>
  </si>
  <si>
    <t>661400000421</t>
  </si>
  <si>
    <t>224团至萨依巴格</t>
  </si>
  <si>
    <t>新R47288</t>
  </si>
  <si>
    <t>661400000499</t>
  </si>
  <si>
    <t>2024年第四季度补贴  资金</t>
  </si>
  <si>
    <t>补发2024年第三季度补贴资金</t>
  </si>
  <si>
    <t>新R46864</t>
  </si>
  <si>
    <t>661400000502</t>
  </si>
  <si>
    <t>224团至
萨依巴格</t>
  </si>
  <si>
    <t>新RA1Z59</t>
  </si>
  <si>
    <t>661400000512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</si>
</sst>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);[Red]\(0.00\)"/>
    <numFmt numFmtId="178" formatCode="yyyy/mm/dd;@"/>
  </numFmts>
  <fonts count="34">
    <font>
      <sz val="12"/>
      <name val="宋体"/>
      <charset val="134"/>
    </font>
    <font>
      <b/>
      <sz val="12"/>
      <name val="宋体"/>
      <charset val="134"/>
    </font>
    <font>
      <b/>
      <sz val="20"/>
      <name val="宋体"/>
      <charset val="134"/>
      <scheme val="minor"/>
    </font>
    <font>
      <b/>
      <sz val="11"/>
      <name val="宋体"/>
      <charset val="134"/>
      <scheme val="minor"/>
    </font>
    <font>
      <sz val="11"/>
      <name val="宋体"/>
      <charset val="134"/>
      <scheme val="minor"/>
    </font>
    <font>
      <sz val="11"/>
      <name val="宋体"/>
      <charset val="134"/>
    </font>
    <font>
      <sz val="11"/>
      <name val="仿宋_GB2312"/>
      <charset val="134"/>
    </font>
    <font>
      <sz val="11"/>
      <color theme="1"/>
      <name val="宋体"/>
      <charset val="134"/>
      <scheme val="minor"/>
    </font>
    <font>
      <b/>
      <sz val="11"/>
      <name val="宋体"/>
      <charset val="134"/>
    </font>
    <font>
      <b/>
      <sz val="20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name val="宋体"/>
      <charset val="134"/>
    </font>
    <font>
      <b/>
      <sz val="10"/>
      <name val="宋体"/>
      <charset val="134"/>
      <scheme val="minor"/>
    </font>
    <font>
      <b/>
      <sz val="12"/>
      <color theme="1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57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name val="Arial"/>
      <charset val="0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4" borderId="9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" borderId="13" applyNumberFormat="0" applyAlignment="0" applyProtection="0">
      <alignment vertical="center"/>
    </xf>
    <xf numFmtId="0" fontId="24" fillId="6" borderId="14" applyNumberFormat="0" applyAlignment="0" applyProtection="0">
      <alignment vertical="center"/>
    </xf>
    <xf numFmtId="0" fontId="25" fillId="6" borderId="13" applyNumberFormat="0" applyAlignment="0" applyProtection="0">
      <alignment vertical="center"/>
    </xf>
    <xf numFmtId="0" fontId="26" fillId="7" borderId="15" applyNumberFormat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14" fontId="11" fillId="2" borderId="1" xfId="0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/>
    </xf>
    <xf numFmtId="14" fontId="11" fillId="2" borderId="4" xfId="0" applyNumberFormat="1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vertical="center"/>
    </xf>
    <xf numFmtId="0" fontId="10" fillId="3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vertical="center"/>
    </xf>
    <xf numFmtId="0" fontId="11" fillId="2" borderId="0" xfId="0" applyFont="1" applyFill="1" applyBorder="1" applyAlignment="1">
      <alignment horizontal="center" vertical="center"/>
    </xf>
    <xf numFmtId="0" fontId="14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11" fillId="2" borderId="0" xfId="0" applyNumberFormat="1" applyFont="1" applyFill="1" applyBorder="1" applyAlignment="1">
      <alignment vertical="center"/>
    </xf>
    <xf numFmtId="0" fontId="10" fillId="2" borderId="3" xfId="0" applyFont="1" applyFill="1" applyBorder="1" applyAlignment="1">
      <alignment horizontal="center" vertical="center"/>
    </xf>
    <xf numFmtId="178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 quotePrefix="1">
      <alignment horizontal="center" vertical="center"/>
    </xf>
    <xf numFmtId="0" fontId="11" fillId="2" borderId="1" xfId="0" applyFont="1" applyFill="1" applyBorder="1" applyAlignment="1" quotePrefix="1">
      <alignment horizontal="center" vertical="center"/>
    </xf>
    <xf numFmtId="0" fontId="12" fillId="0" borderId="1" xfId="0" applyFont="1" applyFill="1" applyBorder="1" applyAlignment="1" quotePrefix="1">
      <alignment horizontal="center" vertical="center"/>
    </xf>
    <xf numFmtId="0" fontId="4" fillId="0" borderId="1" xfId="0" applyFont="1" applyFill="1" applyBorder="1" applyAlignment="1" quotePrefix="1">
      <alignment horizontal="center" vertical="center"/>
    </xf>
    <xf numFmtId="0" fontId="7" fillId="2" borderId="4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8"/>
  <sheetViews>
    <sheetView workbookViewId="0">
      <selection activeCell="D8" sqref="D8"/>
    </sheetView>
  </sheetViews>
  <sheetFormatPr defaultColWidth="8.1" defaultRowHeight="15" customHeight="1"/>
  <cols>
    <col min="1" max="1" width="7.5" style="43" customWidth="1"/>
    <col min="2" max="2" width="8.1" style="43" hidden="1" customWidth="1"/>
    <col min="3" max="3" width="33.1" style="43" customWidth="1"/>
    <col min="4" max="4" width="16.2" style="43" customWidth="1"/>
    <col min="5" max="5" width="19.5" style="43" customWidth="1"/>
    <col min="6" max="6" width="9.675" style="43" hidden="1" customWidth="1"/>
    <col min="7" max="7" width="22" style="43" hidden="1" customWidth="1"/>
    <col min="8" max="8" width="8.1" style="43" hidden="1" customWidth="1"/>
    <col min="9" max="9" width="14.4" style="43" customWidth="1"/>
    <col min="10" max="10" width="12.3" style="43" customWidth="1"/>
    <col min="11" max="11" width="17.4" style="43" customWidth="1"/>
    <col min="12" max="16" width="8.1" style="43"/>
    <col min="17" max="17" width="11.5" style="43"/>
    <col min="18" max="16384" width="8.1" style="43"/>
  </cols>
  <sheetData>
    <row r="1" customHeight="1" spans="1:1">
      <c r="A1" s="45" t="s">
        <v>0</v>
      </c>
    </row>
    <row r="2" s="43" customFormat="1" ht="42" customHeight="1" spans="1:11">
      <c r="A2" s="46" t="s">
        <v>1</v>
      </c>
      <c r="B2" s="46"/>
      <c r="C2" s="46"/>
      <c r="D2" s="46"/>
      <c r="E2" s="46"/>
      <c r="F2" s="46"/>
      <c r="G2" s="46"/>
      <c r="H2" s="46"/>
      <c r="I2" s="46"/>
      <c r="J2" s="46"/>
      <c r="K2" s="46"/>
    </row>
    <row r="3" s="43" customFormat="1" ht="33" customHeight="1" spans="1:11">
      <c r="A3" s="29" t="s">
        <v>2</v>
      </c>
      <c r="B3" s="29" t="s">
        <v>3</v>
      </c>
      <c r="C3" s="30" t="s">
        <v>4</v>
      </c>
      <c r="D3" s="29" t="s">
        <v>5</v>
      </c>
      <c r="E3" s="29"/>
      <c r="F3" s="29"/>
      <c r="G3" s="29"/>
      <c r="H3" s="29"/>
      <c r="I3" s="29"/>
      <c r="J3" s="29"/>
      <c r="K3" s="49"/>
    </row>
    <row r="4" s="43" customFormat="1" ht="33" customHeight="1" spans="1:11">
      <c r="A4" s="29"/>
      <c r="B4" s="29"/>
      <c r="C4" s="30"/>
      <c r="D4" s="29" t="s">
        <v>6</v>
      </c>
      <c r="E4" s="29" t="s">
        <v>7</v>
      </c>
      <c r="F4" s="29" t="s">
        <v>8</v>
      </c>
      <c r="G4" s="29" t="s">
        <v>9</v>
      </c>
      <c r="H4" s="30" t="s">
        <v>10</v>
      </c>
      <c r="I4" s="30" t="s">
        <v>11</v>
      </c>
      <c r="J4" s="29" t="s">
        <v>12</v>
      </c>
      <c r="K4" s="30" t="s">
        <v>13</v>
      </c>
    </row>
    <row r="5" s="43" customFormat="1" ht="20" customHeight="1" spans="1:11">
      <c r="A5" s="31">
        <v>1</v>
      </c>
      <c r="B5" s="31" t="s">
        <v>14</v>
      </c>
      <c r="C5" s="31" t="s">
        <v>15</v>
      </c>
      <c r="D5" s="42" t="s">
        <v>16</v>
      </c>
      <c r="E5" s="51" t="s">
        <v>17</v>
      </c>
      <c r="F5" s="32"/>
      <c r="G5" s="31"/>
      <c r="H5" s="31"/>
      <c r="I5" s="50">
        <v>45085</v>
      </c>
      <c r="J5" s="31" t="s">
        <v>18</v>
      </c>
      <c r="K5" s="31">
        <v>10000</v>
      </c>
    </row>
    <row r="6" s="43" customFormat="1" ht="20" customHeight="1" spans="1:11">
      <c r="A6" s="31">
        <v>2</v>
      </c>
      <c r="B6" s="31" t="s">
        <v>14</v>
      </c>
      <c r="C6" s="31" t="s">
        <v>15</v>
      </c>
      <c r="D6" s="42" t="s">
        <v>19</v>
      </c>
      <c r="E6" s="51" t="s">
        <v>20</v>
      </c>
      <c r="F6" s="32"/>
      <c r="G6" s="31"/>
      <c r="H6" s="31"/>
      <c r="I6" s="50">
        <v>45084</v>
      </c>
      <c r="J6" s="31" t="s">
        <v>18</v>
      </c>
      <c r="K6" s="31">
        <v>10000</v>
      </c>
    </row>
    <row r="7" s="43" customFormat="1" ht="20" customHeight="1" spans="1:11">
      <c r="A7" s="31">
        <v>3</v>
      </c>
      <c r="B7" s="31" t="s">
        <v>14</v>
      </c>
      <c r="C7" s="31" t="s">
        <v>15</v>
      </c>
      <c r="D7" s="42" t="s">
        <v>21</v>
      </c>
      <c r="E7" s="51" t="s">
        <v>22</v>
      </c>
      <c r="F7" s="32"/>
      <c r="G7" s="31"/>
      <c r="H7" s="31"/>
      <c r="I7" s="50">
        <v>45104</v>
      </c>
      <c r="J7" s="31" t="s">
        <v>18</v>
      </c>
      <c r="K7" s="31">
        <v>10000</v>
      </c>
    </row>
    <row r="8" s="43" customFormat="1" ht="20" customHeight="1" spans="1:11">
      <c r="A8" s="31">
        <v>4</v>
      </c>
      <c r="B8" s="31" t="s">
        <v>14</v>
      </c>
      <c r="C8" s="31" t="s">
        <v>15</v>
      </c>
      <c r="D8" s="42" t="s">
        <v>23</v>
      </c>
      <c r="E8" s="51" t="s">
        <v>24</v>
      </c>
      <c r="F8" s="32"/>
      <c r="G8" s="31"/>
      <c r="H8" s="31"/>
      <c r="I8" s="50">
        <v>45058</v>
      </c>
      <c r="J8" s="31" t="s">
        <v>18</v>
      </c>
      <c r="K8" s="31">
        <v>10000</v>
      </c>
    </row>
    <row r="9" s="43" customFormat="1" ht="20" customHeight="1" spans="1:11">
      <c r="A9" s="31">
        <v>5</v>
      </c>
      <c r="B9" s="31" t="s">
        <v>14</v>
      </c>
      <c r="C9" s="31" t="s">
        <v>15</v>
      </c>
      <c r="D9" s="42" t="s">
        <v>25</v>
      </c>
      <c r="E9" s="51" t="s">
        <v>26</v>
      </c>
      <c r="F9" s="32"/>
      <c r="G9" s="31"/>
      <c r="H9" s="31"/>
      <c r="I9" s="50">
        <v>45051</v>
      </c>
      <c r="J9" s="31" t="s">
        <v>18</v>
      </c>
      <c r="K9" s="31">
        <v>10000</v>
      </c>
    </row>
    <row r="10" s="43" customFormat="1" ht="20" customHeight="1" spans="1:11">
      <c r="A10" s="31">
        <v>6</v>
      </c>
      <c r="B10" s="31"/>
      <c r="C10" s="31" t="s">
        <v>15</v>
      </c>
      <c r="D10" s="42" t="s">
        <v>27</v>
      </c>
      <c r="E10" s="51" t="s">
        <v>28</v>
      </c>
      <c r="F10" s="32"/>
      <c r="G10" s="31"/>
      <c r="H10" s="31"/>
      <c r="I10" s="50">
        <v>45104</v>
      </c>
      <c r="J10" s="31" t="s">
        <v>18</v>
      </c>
      <c r="K10" s="31">
        <v>10000</v>
      </c>
    </row>
    <row r="11" s="43" customFormat="1" ht="35" customHeight="1" spans="1:11">
      <c r="A11" s="31" t="s">
        <v>29</v>
      </c>
      <c r="B11" s="31"/>
      <c r="C11" s="31" t="s">
        <v>15</v>
      </c>
      <c r="D11" s="42"/>
      <c r="E11" s="31"/>
      <c r="F11" s="32"/>
      <c r="G11" s="31"/>
      <c r="H11" s="31"/>
      <c r="I11" s="31"/>
      <c r="J11" s="31"/>
      <c r="K11" s="31">
        <v>60000</v>
      </c>
    </row>
    <row r="12" s="43" customFormat="1" ht="20" customHeight="1" spans="1:11">
      <c r="A12" s="31">
        <v>7</v>
      </c>
      <c r="B12" s="31" t="s">
        <v>14</v>
      </c>
      <c r="C12" s="31" t="s">
        <v>30</v>
      </c>
      <c r="D12" s="42" t="s">
        <v>31</v>
      </c>
      <c r="E12" s="42" t="s">
        <v>32</v>
      </c>
      <c r="F12" s="47" t="s">
        <v>33</v>
      </c>
      <c r="G12" s="31"/>
      <c r="H12" s="31"/>
      <c r="I12" s="50">
        <v>45160</v>
      </c>
      <c r="J12" s="31" t="s">
        <v>18</v>
      </c>
      <c r="K12" s="31">
        <v>10000</v>
      </c>
    </row>
    <row r="13" s="43" customFormat="1" ht="20" customHeight="1" spans="1:11">
      <c r="A13" s="31">
        <v>8</v>
      </c>
      <c r="B13" s="31" t="s">
        <v>14</v>
      </c>
      <c r="C13" s="31" t="s">
        <v>30</v>
      </c>
      <c r="D13" s="42" t="s">
        <v>34</v>
      </c>
      <c r="E13" s="42" t="s">
        <v>35</v>
      </c>
      <c r="F13" s="47" t="s">
        <v>33</v>
      </c>
      <c r="G13" s="31"/>
      <c r="H13" s="31"/>
      <c r="I13" s="50">
        <v>45160</v>
      </c>
      <c r="J13" s="31" t="s">
        <v>18</v>
      </c>
      <c r="K13" s="31">
        <v>10000</v>
      </c>
    </row>
    <row r="14" s="43" customFormat="1" ht="20" customHeight="1" spans="1:11">
      <c r="A14" s="31">
        <v>9</v>
      </c>
      <c r="B14" s="31" t="s">
        <v>14</v>
      </c>
      <c r="C14" s="31" t="s">
        <v>30</v>
      </c>
      <c r="D14" s="42" t="s">
        <v>36</v>
      </c>
      <c r="E14" s="42" t="s">
        <v>37</v>
      </c>
      <c r="F14" s="47" t="s">
        <v>38</v>
      </c>
      <c r="G14" s="31"/>
      <c r="H14" s="31"/>
      <c r="I14" s="50">
        <v>45244</v>
      </c>
      <c r="J14" s="31" t="s">
        <v>18</v>
      </c>
      <c r="K14" s="31">
        <v>10000</v>
      </c>
    </row>
    <row r="15" s="43" customFormat="1" ht="20" customHeight="1" spans="1:11">
      <c r="A15" s="31">
        <v>10</v>
      </c>
      <c r="B15" s="31" t="s">
        <v>14</v>
      </c>
      <c r="C15" s="31" t="s">
        <v>30</v>
      </c>
      <c r="D15" s="42" t="s">
        <v>39</v>
      </c>
      <c r="E15" s="42" t="s">
        <v>40</v>
      </c>
      <c r="F15" s="47" t="s">
        <v>41</v>
      </c>
      <c r="G15" s="31"/>
      <c r="H15" s="31"/>
      <c r="I15" s="50">
        <v>45288</v>
      </c>
      <c r="J15" s="31" t="s">
        <v>18</v>
      </c>
      <c r="K15" s="31">
        <v>10000</v>
      </c>
    </row>
    <row r="16" s="43" customFormat="1" ht="35" customHeight="1" spans="1:11">
      <c r="A16" s="31" t="s">
        <v>29</v>
      </c>
      <c r="B16" s="31"/>
      <c r="C16" s="31" t="s">
        <v>30</v>
      </c>
      <c r="D16" s="42"/>
      <c r="E16" s="42"/>
      <c r="F16" s="32"/>
      <c r="G16" s="31"/>
      <c r="H16" s="31"/>
      <c r="I16" s="50"/>
      <c r="J16" s="31"/>
      <c r="K16" s="31">
        <v>40000</v>
      </c>
    </row>
    <row r="17" s="43" customFormat="1" ht="20" customHeight="1" spans="1:11">
      <c r="A17" s="31">
        <v>11</v>
      </c>
      <c r="B17" s="31" t="s">
        <v>14</v>
      </c>
      <c r="C17" s="31" t="s">
        <v>42</v>
      </c>
      <c r="D17" s="42" t="s">
        <v>43</v>
      </c>
      <c r="E17" s="51" t="s">
        <v>44</v>
      </c>
      <c r="F17" s="32"/>
      <c r="G17" s="31"/>
      <c r="H17" s="31"/>
      <c r="I17" s="50">
        <v>44937</v>
      </c>
      <c r="J17" s="31" t="s">
        <v>18</v>
      </c>
      <c r="K17" s="31">
        <v>10000</v>
      </c>
    </row>
    <row r="18" s="43" customFormat="1" ht="20" customHeight="1" spans="1:11">
      <c r="A18" s="31">
        <v>12</v>
      </c>
      <c r="B18" s="31" t="s">
        <v>14</v>
      </c>
      <c r="C18" s="31" t="s">
        <v>42</v>
      </c>
      <c r="D18" s="42" t="s">
        <v>45</v>
      </c>
      <c r="E18" s="51" t="s">
        <v>46</v>
      </c>
      <c r="F18" s="32"/>
      <c r="G18" s="31"/>
      <c r="H18" s="31"/>
      <c r="I18" s="50">
        <v>45058</v>
      </c>
      <c r="J18" s="31" t="s">
        <v>18</v>
      </c>
      <c r="K18" s="31">
        <v>10000</v>
      </c>
    </row>
    <row r="19" s="43" customFormat="1" ht="20" customHeight="1" spans="1:11">
      <c r="A19" s="31">
        <v>13</v>
      </c>
      <c r="B19" s="31" t="s">
        <v>14</v>
      </c>
      <c r="C19" s="31" t="s">
        <v>42</v>
      </c>
      <c r="D19" s="42" t="s">
        <v>47</v>
      </c>
      <c r="E19" s="51" t="s">
        <v>48</v>
      </c>
      <c r="F19" s="32"/>
      <c r="G19" s="31"/>
      <c r="H19" s="31"/>
      <c r="I19" s="50">
        <v>45077</v>
      </c>
      <c r="J19" s="31" t="s">
        <v>18</v>
      </c>
      <c r="K19" s="31">
        <v>10000</v>
      </c>
    </row>
    <row r="20" s="43" customFormat="1" ht="20" customHeight="1" spans="1:11">
      <c r="A20" s="31">
        <v>14</v>
      </c>
      <c r="B20" s="31" t="s">
        <v>14</v>
      </c>
      <c r="C20" s="31" t="s">
        <v>42</v>
      </c>
      <c r="D20" s="42" t="s">
        <v>49</v>
      </c>
      <c r="E20" s="51" t="s">
        <v>50</v>
      </c>
      <c r="F20" s="32"/>
      <c r="G20" s="31"/>
      <c r="H20" s="31"/>
      <c r="I20" s="50">
        <v>45096</v>
      </c>
      <c r="J20" s="31" t="s">
        <v>18</v>
      </c>
      <c r="K20" s="31">
        <v>10000</v>
      </c>
    </row>
    <row r="21" s="43" customFormat="1" ht="20" customHeight="1" spans="1:11">
      <c r="A21" s="31">
        <v>15</v>
      </c>
      <c r="B21" s="31" t="s">
        <v>14</v>
      </c>
      <c r="C21" s="31" t="s">
        <v>42</v>
      </c>
      <c r="D21" s="42" t="s">
        <v>51</v>
      </c>
      <c r="E21" s="51" t="s">
        <v>52</v>
      </c>
      <c r="F21" s="32"/>
      <c r="G21" s="31"/>
      <c r="H21" s="31"/>
      <c r="I21" s="50">
        <v>45096</v>
      </c>
      <c r="J21" s="31" t="s">
        <v>18</v>
      </c>
      <c r="K21" s="31">
        <v>10000</v>
      </c>
    </row>
    <row r="22" s="43" customFormat="1" ht="20" customHeight="1" spans="1:11">
      <c r="A22" s="31">
        <v>16</v>
      </c>
      <c r="B22" s="31"/>
      <c r="C22" s="31" t="s">
        <v>42</v>
      </c>
      <c r="D22" s="42" t="s">
        <v>53</v>
      </c>
      <c r="E22" s="51" t="s">
        <v>54</v>
      </c>
      <c r="F22" s="32"/>
      <c r="G22" s="31"/>
      <c r="H22" s="31"/>
      <c r="I22" s="50">
        <v>45138</v>
      </c>
      <c r="J22" s="31" t="s">
        <v>18</v>
      </c>
      <c r="K22" s="31">
        <v>10000</v>
      </c>
    </row>
    <row r="23" s="43" customFormat="1" ht="20" customHeight="1" spans="1:11">
      <c r="A23" s="31">
        <v>17</v>
      </c>
      <c r="B23" s="31"/>
      <c r="C23" s="31" t="s">
        <v>42</v>
      </c>
      <c r="D23" s="42" t="s">
        <v>55</v>
      </c>
      <c r="E23" s="51" t="s">
        <v>56</v>
      </c>
      <c r="F23" s="32"/>
      <c r="G23" s="31"/>
      <c r="H23" s="31"/>
      <c r="I23" s="50">
        <v>45138</v>
      </c>
      <c r="J23" s="31" t="s">
        <v>18</v>
      </c>
      <c r="K23" s="31">
        <v>10000</v>
      </c>
    </row>
    <row r="24" s="43" customFormat="1" ht="20" customHeight="1" spans="1:11">
      <c r="A24" s="31">
        <v>18</v>
      </c>
      <c r="B24" s="31"/>
      <c r="C24" s="31" t="s">
        <v>42</v>
      </c>
      <c r="D24" s="42" t="s">
        <v>57</v>
      </c>
      <c r="E24" s="51" t="s">
        <v>58</v>
      </c>
      <c r="F24" s="32"/>
      <c r="G24" s="31"/>
      <c r="H24" s="31"/>
      <c r="I24" s="50">
        <v>45138</v>
      </c>
      <c r="J24" s="31" t="s">
        <v>18</v>
      </c>
      <c r="K24" s="31">
        <v>10000</v>
      </c>
    </row>
    <row r="25" s="43" customFormat="1" ht="35" customHeight="1" spans="1:11">
      <c r="A25" s="31" t="s">
        <v>29</v>
      </c>
      <c r="B25" s="31"/>
      <c r="C25" s="31" t="s">
        <v>42</v>
      </c>
      <c r="D25" s="42"/>
      <c r="E25" s="31"/>
      <c r="F25" s="32"/>
      <c r="G25" s="31"/>
      <c r="H25" s="31"/>
      <c r="I25" s="31"/>
      <c r="J25" s="31"/>
      <c r="K25" s="31">
        <v>80000</v>
      </c>
    </row>
    <row r="26" s="44" customFormat="1" ht="35" customHeight="1" spans="1:11">
      <c r="A26" s="31" t="s">
        <v>59</v>
      </c>
      <c r="B26" s="39"/>
      <c r="C26" s="39"/>
      <c r="D26" s="39"/>
      <c r="E26" s="39"/>
      <c r="F26" s="39"/>
      <c r="G26" s="39"/>
      <c r="H26" s="31"/>
      <c r="I26" s="31"/>
      <c r="J26" s="31"/>
      <c r="K26" s="31">
        <v>180000</v>
      </c>
    </row>
    <row r="27" s="43" customFormat="1" customHeight="1" spans="5:5">
      <c r="E27" s="48"/>
    </row>
    <row r="28" s="43" customFormat="1" customHeight="1" spans="5:5">
      <c r="E28" s="48"/>
    </row>
  </sheetData>
  <mergeCells count="5">
    <mergeCell ref="A2:K2"/>
    <mergeCell ref="D3:J3"/>
    <mergeCell ref="A3:A4"/>
    <mergeCell ref="B3:B4"/>
    <mergeCell ref="C3:C4"/>
  </mergeCells>
  <pageMargins left="0.75" right="0.75" top="1" bottom="1" header="0.5" footer="0.5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21"/>
  <sheetViews>
    <sheetView workbookViewId="0">
      <selection activeCell="V7" sqref="V7"/>
    </sheetView>
  </sheetViews>
  <sheetFormatPr defaultColWidth="8.8" defaultRowHeight="15.6"/>
  <cols>
    <col min="3" max="3" width="21.2" customWidth="1"/>
    <col min="5" max="5" width="13" customWidth="1"/>
    <col min="6" max="7" width="8.8" hidden="1" customWidth="1"/>
    <col min="11" max="16" width="8.8" hidden="1" customWidth="1"/>
  </cols>
  <sheetData>
    <row r="1" spans="1:1">
      <c r="A1" s="1" t="s">
        <v>60</v>
      </c>
    </row>
    <row r="2" ht="25.8" spans="1:19">
      <c r="A2" s="28" t="s">
        <v>61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</row>
    <row r="3" ht="33" customHeight="1" spans="1:19">
      <c r="A3" s="29" t="s">
        <v>2</v>
      </c>
      <c r="B3" s="29" t="s">
        <v>3</v>
      </c>
      <c r="C3" s="30" t="s">
        <v>62</v>
      </c>
      <c r="D3" s="29" t="s">
        <v>5</v>
      </c>
      <c r="E3" s="29"/>
      <c r="F3" s="29"/>
      <c r="G3" s="29"/>
      <c r="H3" s="29"/>
      <c r="I3" s="29"/>
      <c r="J3" s="29"/>
      <c r="K3" s="29" t="s">
        <v>63</v>
      </c>
      <c r="L3" s="29"/>
      <c r="M3" s="29" t="s">
        <v>64</v>
      </c>
      <c r="N3" s="29"/>
      <c r="O3" s="29" t="s">
        <v>65</v>
      </c>
      <c r="P3" s="29"/>
      <c r="Q3" s="30" t="s">
        <v>59</v>
      </c>
      <c r="R3" s="30"/>
      <c r="S3" s="30" t="s">
        <v>66</v>
      </c>
    </row>
    <row r="4" ht="36" spans="1:19">
      <c r="A4" s="29"/>
      <c r="B4" s="29"/>
      <c r="C4" s="30"/>
      <c r="D4" s="29" t="s">
        <v>6</v>
      </c>
      <c r="E4" s="29" t="s">
        <v>7</v>
      </c>
      <c r="F4" s="29" t="s">
        <v>8</v>
      </c>
      <c r="G4" s="29" t="s">
        <v>9</v>
      </c>
      <c r="H4" s="30" t="s">
        <v>10</v>
      </c>
      <c r="I4" s="30" t="s">
        <v>67</v>
      </c>
      <c r="J4" s="30" t="s">
        <v>68</v>
      </c>
      <c r="K4" s="40" t="s">
        <v>69</v>
      </c>
      <c r="L4" s="41" t="s">
        <v>70</v>
      </c>
      <c r="M4" s="40" t="s">
        <v>69</v>
      </c>
      <c r="N4" s="41" t="s">
        <v>70</v>
      </c>
      <c r="O4" s="40" t="s">
        <v>69</v>
      </c>
      <c r="P4" s="41" t="s">
        <v>70</v>
      </c>
      <c r="Q4" s="30" t="s">
        <v>71</v>
      </c>
      <c r="R4" s="30" t="s">
        <v>13</v>
      </c>
      <c r="S4" s="30"/>
    </row>
    <row r="5" ht="28" customHeight="1" spans="1:19">
      <c r="A5" s="31">
        <v>1</v>
      </c>
      <c r="B5" s="31" t="s">
        <v>14</v>
      </c>
      <c r="C5" s="31" t="s">
        <v>72</v>
      </c>
      <c r="D5" s="31" t="s">
        <v>73</v>
      </c>
      <c r="E5" s="52" t="s">
        <v>74</v>
      </c>
      <c r="F5" s="32">
        <v>45260</v>
      </c>
      <c r="G5" s="31" t="s">
        <v>75</v>
      </c>
      <c r="H5" s="31">
        <v>23</v>
      </c>
      <c r="I5" s="31">
        <v>10.5</v>
      </c>
      <c r="J5" s="31">
        <v>1.3</v>
      </c>
      <c r="K5" s="42">
        <v>30</v>
      </c>
      <c r="L5" s="31">
        <v>6950</v>
      </c>
      <c r="M5" s="42">
        <v>31</v>
      </c>
      <c r="N5" s="31">
        <v>6690</v>
      </c>
      <c r="O5" s="42">
        <v>30</v>
      </c>
      <c r="P5" s="31">
        <v>6540</v>
      </c>
      <c r="Q5" s="35">
        <f t="shared" ref="Q5:Q14" si="0">L5+N5+P5</f>
        <v>20180</v>
      </c>
      <c r="R5" s="35">
        <v>10468.8</v>
      </c>
      <c r="S5" s="35"/>
    </row>
    <row r="6" ht="28" customHeight="1" spans="1:19">
      <c r="A6" s="31">
        <v>2</v>
      </c>
      <c r="B6" s="31" t="s">
        <v>14</v>
      </c>
      <c r="C6" s="31" t="s">
        <v>72</v>
      </c>
      <c r="D6" s="31" t="s">
        <v>76</v>
      </c>
      <c r="E6" s="52" t="s">
        <v>77</v>
      </c>
      <c r="F6" s="32">
        <v>45260</v>
      </c>
      <c r="G6" s="31" t="s">
        <v>78</v>
      </c>
      <c r="H6" s="31">
        <v>9</v>
      </c>
      <c r="I6" s="31">
        <v>10.5</v>
      </c>
      <c r="J6" s="31">
        <v>1.3</v>
      </c>
      <c r="K6" s="42">
        <v>30</v>
      </c>
      <c r="L6" s="31">
        <v>4750</v>
      </c>
      <c r="M6" s="42">
        <v>31</v>
      </c>
      <c r="N6" s="31">
        <v>4570</v>
      </c>
      <c r="O6" s="42">
        <v>30</v>
      </c>
      <c r="P6" s="31">
        <v>4610</v>
      </c>
      <c r="Q6" s="35">
        <f t="shared" si="0"/>
        <v>13930</v>
      </c>
      <c r="R6" s="35">
        <v>10468.8</v>
      </c>
      <c r="S6" s="35"/>
    </row>
    <row r="7" ht="28" customHeight="1" spans="1:19">
      <c r="A7" s="31">
        <v>3</v>
      </c>
      <c r="B7" s="31" t="s">
        <v>14</v>
      </c>
      <c r="C7" s="31" t="s">
        <v>72</v>
      </c>
      <c r="D7" s="31" t="s">
        <v>79</v>
      </c>
      <c r="E7" s="52" t="s">
        <v>80</v>
      </c>
      <c r="F7" s="32">
        <v>45260</v>
      </c>
      <c r="G7" s="33" t="s">
        <v>81</v>
      </c>
      <c r="H7" s="31">
        <v>20</v>
      </c>
      <c r="I7" s="31">
        <v>10.5</v>
      </c>
      <c r="J7" s="31">
        <v>1.3</v>
      </c>
      <c r="K7" s="42">
        <v>30</v>
      </c>
      <c r="L7" s="31">
        <v>4580</v>
      </c>
      <c r="M7" s="42">
        <v>31</v>
      </c>
      <c r="N7" s="31">
        <v>5180</v>
      </c>
      <c r="O7" s="42">
        <v>30</v>
      </c>
      <c r="P7" s="31">
        <v>4220</v>
      </c>
      <c r="Q7" s="35">
        <f t="shared" si="0"/>
        <v>13980</v>
      </c>
      <c r="R7" s="35">
        <v>10468.8</v>
      </c>
      <c r="S7" s="35"/>
    </row>
    <row r="8" ht="28" customHeight="1" spans="1:19">
      <c r="A8" s="31">
        <v>4</v>
      </c>
      <c r="B8" s="31" t="s">
        <v>14</v>
      </c>
      <c r="C8" s="31" t="s">
        <v>72</v>
      </c>
      <c r="D8" s="31" t="s">
        <v>82</v>
      </c>
      <c r="E8" s="52" t="s">
        <v>83</v>
      </c>
      <c r="F8" s="32">
        <v>45260</v>
      </c>
      <c r="G8" s="33" t="s">
        <v>78</v>
      </c>
      <c r="H8" s="31">
        <v>9</v>
      </c>
      <c r="I8" s="31">
        <v>10.5</v>
      </c>
      <c r="J8" s="31">
        <v>1.3</v>
      </c>
      <c r="K8" s="42">
        <v>30</v>
      </c>
      <c r="L8" s="31">
        <v>4490</v>
      </c>
      <c r="M8" s="42">
        <v>31</v>
      </c>
      <c r="N8" s="31">
        <v>4860</v>
      </c>
      <c r="O8" s="42">
        <v>30</v>
      </c>
      <c r="P8" s="31">
        <v>4610</v>
      </c>
      <c r="Q8" s="35">
        <f t="shared" si="0"/>
        <v>13960</v>
      </c>
      <c r="R8" s="35">
        <v>10468.8</v>
      </c>
      <c r="S8" s="35"/>
    </row>
    <row r="9" ht="28" customHeight="1" spans="1:19">
      <c r="A9" s="31">
        <v>5</v>
      </c>
      <c r="B9" s="31" t="s">
        <v>14</v>
      </c>
      <c r="C9" s="31" t="s">
        <v>72</v>
      </c>
      <c r="D9" s="31" t="s">
        <v>84</v>
      </c>
      <c r="E9" s="52" t="s">
        <v>85</v>
      </c>
      <c r="F9" s="32">
        <v>45291</v>
      </c>
      <c r="G9" s="31" t="s">
        <v>78</v>
      </c>
      <c r="H9" s="31">
        <v>9</v>
      </c>
      <c r="I9" s="31">
        <v>10.5</v>
      </c>
      <c r="J9" s="31">
        <v>1.3</v>
      </c>
      <c r="K9" s="42">
        <v>30</v>
      </c>
      <c r="L9" s="31">
        <v>6790</v>
      </c>
      <c r="M9" s="42">
        <v>31</v>
      </c>
      <c r="N9" s="31">
        <v>7150</v>
      </c>
      <c r="O9" s="42">
        <v>30</v>
      </c>
      <c r="P9" s="31">
        <v>6730</v>
      </c>
      <c r="Q9" s="35">
        <f t="shared" si="0"/>
        <v>20670</v>
      </c>
      <c r="R9" s="35">
        <v>10468.8</v>
      </c>
      <c r="S9" s="35"/>
    </row>
    <row r="10" ht="28" customHeight="1" spans="1:19">
      <c r="A10" s="31">
        <v>6</v>
      </c>
      <c r="B10" s="31" t="s">
        <v>14</v>
      </c>
      <c r="C10" s="31" t="s">
        <v>72</v>
      </c>
      <c r="D10" s="31" t="s">
        <v>86</v>
      </c>
      <c r="E10" s="53" t="s">
        <v>87</v>
      </c>
      <c r="F10" s="32">
        <v>45291</v>
      </c>
      <c r="G10" s="34" t="s">
        <v>78</v>
      </c>
      <c r="H10" s="31">
        <v>9</v>
      </c>
      <c r="I10" s="31">
        <v>10.5</v>
      </c>
      <c r="J10" s="31">
        <v>1.3</v>
      </c>
      <c r="K10" s="42">
        <v>30</v>
      </c>
      <c r="L10" s="31">
        <v>7180</v>
      </c>
      <c r="M10" s="42">
        <v>31</v>
      </c>
      <c r="N10" s="31">
        <v>7250</v>
      </c>
      <c r="O10" s="42">
        <v>30</v>
      </c>
      <c r="P10" s="31">
        <v>7340</v>
      </c>
      <c r="Q10" s="35">
        <f t="shared" si="0"/>
        <v>21770</v>
      </c>
      <c r="R10" s="35">
        <v>10468.8</v>
      </c>
      <c r="S10" s="35"/>
    </row>
    <row r="11" ht="28" customHeight="1" spans="1:19">
      <c r="A11" s="31">
        <v>7</v>
      </c>
      <c r="B11" s="31" t="s">
        <v>14</v>
      </c>
      <c r="C11" s="31" t="s">
        <v>72</v>
      </c>
      <c r="D11" s="31" t="s">
        <v>88</v>
      </c>
      <c r="E11" s="52" t="s">
        <v>89</v>
      </c>
      <c r="F11" s="32">
        <v>45260</v>
      </c>
      <c r="G11" s="33" t="s">
        <v>75</v>
      </c>
      <c r="H11" s="31">
        <v>23</v>
      </c>
      <c r="I11" s="31">
        <v>10.5</v>
      </c>
      <c r="J11" s="31">
        <v>1.3</v>
      </c>
      <c r="K11" s="42">
        <v>30</v>
      </c>
      <c r="L11" s="31">
        <v>5420</v>
      </c>
      <c r="M11" s="42">
        <v>31</v>
      </c>
      <c r="N11" s="31">
        <v>4980</v>
      </c>
      <c r="O11" s="42">
        <v>30</v>
      </c>
      <c r="P11" s="31">
        <v>5170</v>
      </c>
      <c r="Q11" s="35">
        <f t="shared" si="0"/>
        <v>15570</v>
      </c>
      <c r="R11" s="35">
        <v>10468.8</v>
      </c>
      <c r="S11" s="35"/>
    </row>
    <row r="12" ht="28" customHeight="1" spans="1:19">
      <c r="A12" s="31">
        <v>8</v>
      </c>
      <c r="B12" s="31" t="s">
        <v>14</v>
      </c>
      <c r="C12" s="31" t="s">
        <v>72</v>
      </c>
      <c r="D12" s="31" t="s">
        <v>90</v>
      </c>
      <c r="E12" s="52" t="s">
        <v>91</v>
      </c>
      <c r="F12" s="32">
        <v>45138</v>
      </c>
      <c r="G12" s="31" t="s">
        <v>92</v>
      </c>
      <c r="H12" s="31">
        <v>18</v>
      </c>
      <c r="I12" s="31">
        <v>10.5</v>
      </c>
      <c r="J12" s="31">
        <v>1.3</v>
      </c>
      <c r="K12" s="42">
        <v>30</v>
      </c>
      <c r="L12" s="31">
        <v>6580</v>
      </c>
      <c r="M12" s="42">
        <v>31</v>
      </c>
      <c r="N12" s="31">
        <v>6660</v>
      </c>
      <c r="O12" s="42">
        <v>30</v>
      </c>
      <c r="P12" s="31">
        <v>7190</v>
      </c>
      <c r="Q12" s="35">
        <f t="shared" si="0"/>
        <v>20430</v>
      </c>
      <c r="R12" s="35">
        <v>10468.8</v>
      </c>
      <c r="S12" s="35"/>
    </row>
    <row r="13" ht="28" customHeight="1" spans="1:19">
      <c r="A13" s="31">
        <v>9</v>
      </c>
      <c r="B13" s="31" t="s">
        <v>14</v>
      </c>
      <c r="C13" s="31" t="s">
        <v>72</v>
      </c>
      <c r="D13" s="31" t="s">
        <v>93</v>
      </c>
      <c r="E13" s="52" t="s">
        <v>94</v>
      </c>
      <c r="F13" s="32">
        <v>45138</v>
      </c>
      <c r="G13" s="31" t="s">
        <v>95</v>
      </c>
      <c r="H13" s="31">
        <v>25</v>
      </c>
      <c r="I13" s="31">
        <v>10.5</v>
      </c>
      <c r="J13" s="31">
        <v>1.3</v>
      </c>
      <c r="K13" s="42">
        <v>30</v>
      </c>
      <c r="L13" s="31">
        <v>4780</v>
      </c>
      <c r="M13" s="42">
        <v>31</v>
      </c>
      <c r="N13" s="31">
        <v>4880</v>
      </c>
      <c r="O13" s="42">
        <v>30</v>
      </c>
      <c r="P13" s="31">
        <v>4720</v>
      </c>
      <c r="Q13" s="35">
        <f t="shared" si="0"/>
        <v>14380</v>
      </c>
      <c r="R13" s="35">
        <v>10468.8</v>
      </c>
      <c r="S13" s="35"/>
    </row>
    <row r="14" ht="28" customHeight="1" spans="1:19">
      <c r="A14" s="31">
        <v>10</v>
      </c>
      <c r="B14" s="31" t="s">
        <v>14</v>
      </c>
      <c r="C14" s="31" t="s">
        <v>72</v>
      </c>
      <c r="D14" s="31" t="s">
        <v>96</v>
      </c>
      <c r="E14" s="52" t="s">
        <v>97</v>
      </c>
      <c r="F14" s="32">
        <v>45138</v>
      </c>
      <c r="G14" s="31" t="s">
        <v>92</v>
      </c>
      <c r="H14" s="31">
        <v>18</v>
      </c>
      <c r="I14" s="31">
        <v>10.5</v>
      </c>
      <c r="J14" s="31">
        <v>1.3</v>
      </c>
      <c r="K14" s="42">
        <v>30</v>
      </c>
      <c r="L14" s="31">
        <v>5160</v>
      </c>
      <c r="M14" s="42">
        <v>31</v>
      </c>
      <c r="N14" s="31">
        <v>5120</v>
      </c>
      <c r="O14" s="42">
        <v>30</v>
      </c>
      <c r="P14" s="31">
        <v>5270</v>
      </c>
      <c r="Q14" s="35">
        <f t="shared" si="0"/>
        <v>15550</v>
      </c>
      <c r="R14" s="35">
        <v>10468.8</v>
      </c>
      <c r="S14" s="35"/>
    </row>
    <row r="15" ht="31" customHeight="1" spans="1:19">
      <c r="A15" s="31" t="s">
        <v>29</v>
      </c>
      <c r="B15" s="31"/>
      <c r="C15" s="31" t="s">
        <v>72</v>
      </c>
      <c r="D15" s="31"/>
      <c r="E15" s="31"/>
      <c r="F15" s="32"/>
      <c r="G15" s="31"/>
      <c r="H15" s="31"/>
      <c r="I15" s="31"/>
      <c r="J15" s="31"/>
      <c r="K15" s="42"/>
      <c r="L15" s="31"/>
      <c r="M15" s="42"/>
      <c r="N15" s="31"/>
      <c r="O15" s="42"/>
      <c r="P15" s="31"/>
      <c r="Q15" s="35"/>
      <c r="R15" s="35">
        <f>SUM(R5:R14)</f>
        <v>104688</v>
      </c>
      <c r="S15" s="35"/>
    </row>
    <row r="16" ht="40" customHeight="1" spans="1:19">
      <c r="A16" s="31">
        <v>11</v>
      </c>
      <c r="B16" s="31" t="s">
        <v>14</v>
      </c>
      <c r="C16" s="35" t="s">
        <v>98</v>
      </c>
      <c r="D16" s="31" t="s">
        <v>99</v>
      </c>
      <c r="E16" s="52" t="s">
        <v>100</v>
      </c>
      <c r="F16" s="32">
        <v>45382</v>
      </c>
      <c r="G16" s="35" t="s">
        <v>101</v>
      </c>
      <c r="H16" s="31">
        <v>23</v>
      </c>
      <c r="I16" s="31">
        <v>8</v>
      </c>
      <c r="J16" s="31">
        <v>1</v>
      </c>
      <c r="K16" s="31">
        <v>25</v>
      </c>
      <c r="L16" s="31">
        <v>1210</v>
      </c>
      <c r="M16" s="31">
        <v>30</v>
      </c>
      <c r="N16" s="31">
        <v>1158</v>
      </c>
      <c r="O16" s="31">
        <v>29</v>
      </c>
      <c r="P16" s="31">
        <v>4233</v>
      </c>
      <c r="Q16" s="35">
        <v>11916.48</v>
      </c>
      <c r="R16" s="35">
        <v>7983.7</v>
      </c>
      <c r="S16" s="35" t="s">
        <v>102</v>
      </c>
    </row>
    <row r="17" ht="40" customHeight="1" spans="1:19">
      <c r="A17" s="31">
        <v>12</v>
      </c>
      <c r="B17" s="31" t="s">
        <v>14</v>
      </c>
      <c r="C17" s="35" t="s">
        <v>98</v>
      </c>
      <c r="D17" s="31" t="s">
        <v>103</v>
      </c>
      <c r="E17" s="52" t="s">
        <v>104</v>
      </c>
      <c r="F17" s="32">
        <v>45382</v>
      </c>
      <c r="G17" s="35" t="s">
        <v>101</v>
      </c>
      <c r="H17" s="31">
        <v>23</v>
      </c>
      <c r="I17" s="31">
        <v>8</v>
      </c>
      <c r="J17" s="31">
        <v>1</v>
      </c>
      <c r="K17" s="31">
        <v>26</v>
      </c>
      <c r="L17" s="31">
        <v>1158</v>
      </c>
      <c r="M17" s="31">
        <v>30</v>
      </c>
      <c r="N17" s="31">
        <v>1147</v>
      </c>
      <c r="O17" s="31">
        <v>29</v>
      </c>
      <c r="P17" s="31">
        <v>4556</v>
      </c>
      <c r="Q17" s="35">
        <v>11306.87</v>
      </c>
      <c r="R17" s="35">
        <v>7594.6</v>
      </c>
      <c r="S17" s="35" t="s">
        <v>102</v>
      </c>
    </row>
    <row r="18" ht="40" customHeight="1" spans="1:19">
      <c r="A18" s="31">
        <v>13</v>
      </c>
      <c r="B18" s="31" t="s">
        <v>14</v>
      </c>
      <c r="C18" s="35" t="s">
        <v>98</v>
      </c>
      <c r="D18" s="31" t="s">
        <v>105</v>
      </c>
      <c r="E18" s="52" t="s">
        <v>106</v>
      </c>
      <c r="F18" s="32">
        <v>45382</v>
      </c>
      <c r="G18" s="35" t="s">
        <v>101</v>
      </c>
      <c r="H18" s="31">
        <v>23</v>
      </c>
      <c r="I18" s="31">
        <v>8</v>
      </c>
      <c r="J18" s="31">
        <v>1</v>
      </c>
      <c r="K18" s="31">
        <v>26</v>
      </c>
      <c r="L18" s="31">
        <v>1689</v>
      </c>
      <c r="M18" s="31">
        <v>30</v>
      </c>
      <c r="N18" s="31">
        <v>1755</v>
      </c>
      <c r="O18" s="31">
        <v>29</v>
      </c>
      <c r="P18" s="31">
        <v>4421</v>
      </c>
      <c r="Q18" s="35">
        <v>12143.05</v>
      </c>
      <c r="R18" s="35">
        <v>8127.9</v>
      </c>
      <c r="S18" s="35" t="s">
        <v>102</v>
      </c>
    </row>
    <row r="19" ht="40" customHeight="1" spans="1:19">
      <c r="A19" s="36">
        <v>14</v>
      </c>
      <c r="B19" s="36" t="s">
        <v>14</v>
      </c>
      <c r="C19" s="35" t="s">
        <v>98</v>
      </c>
      <c r="D19" s="31" t="s">
        <v>107</v>
      </c>
      <c r="E19" s="52" t="s">
        <v>108</v>
      </c>
      <c r="F19" s="37">
        <v>45382</v>
      </c>
      <c r="G19" s="38" t="s">
        <v>101</v>
      </c>
      <c r="H19" s="31">
        <v>23</v>
      </c>
      <c r="I19" s="31">
        <v>8</v>
      </c>
      <c r="J19" s="31">
        <v>1</v>
      </c>
      <c r="K19" s="31">
        <v>27</v>
      </c>
      <c r="L19" s="31">
        <v>1356</v>
      </c>
      <c r="M19" s="31">
        <v>30</v>
      </c>
      <c r="N19" s="31">
        <v>1389</v>
      </c>
      <c r="O19" s="31">
        <v>30</v>
      </c>
      <c r="P19" s="31">
        <v>4563</v>
      </c>
      <c r="Q19" s="35">
        <v>11713.8</v>
      </c>
      <c r="R19" s="35">
        <v>7853.7</v>
      </c>
      <c r="S19" s="35" t="s">
        <v>102</v>
      </c>
    </row>
    <row r="20" ht="48" customHeight="1" spans="1:19">
      <c r="A20" s="36" t="s">
        <v>29</v>
      </c>
      <c r="B20" s="36"/>
      <c r="C20" s="35" t="s">
        <v>98</v>
      </c>
      <c r="D20" s="36"/>
      <c r="E20" s="36"/>
      <c r="F20" s="37"/>
      <c r="G20" s="38"/>
      <c r="H20" s="31"/>
      <c r="I20" s="36"/>
      <c r="J20" s="36"/>
      <c r="K20" s="31"/>
      <c r="L20" s="31"/>
      <c r="M20" s="31"/>
      <c r="N20" s="31"/>
      <c r="O20" s="31"/>
      <c r="P20" s="31"/>
      <c r="Q20" s="35"/>
      <c r="R20" s="35">
        <f>R16+R17+R18+R19</f>
        <v>31559.9</v>
      </c>
      <c r="S20" s="35"/>
    </row>
    <row r="21" ht="34" customHeight="1" spans="1:19">
      <c r="A21" s="31" t="s">
        <v>59</v>
      </c>
      <c r="B21" s="39"/>
      <c r="C21" s="39"/>
      <c r="D21" s="39"/>
      <c r="E21" s="39"/>
      <c r="F21" s="39"/>
      <c r="G21" s="39"/>
      <c r="H21" s="31"/>
      <c r="I21" s="31"/>
      <c r="J21" s="31">
        <v>17</v>
      </c>
      <c r="K21" s="31"/>
      <c r="L21" s="31"/>
      <c r="M21" s="31"/>
      <c r="N21" s="31"/>
      <c r="O21" s="31"/>
      <c r="P21" s="31"/>
      <c r="Q21" s="35"/>
      <c r="R21" s="35">
        <f>R15+R20</f>
        <v>136247.9</v>
      </c>
      <c r="S21" s="35"/>
    </row>
  </sheetData>
  <mergeCells count="8">
    <mergeCell ref="A2:S2"/>
    <mergeCell ref="D3:J3"/>
    <mergeCell ref="K3:L3"/>
    <mergeCell ref="M3:N3"/>
    <mergeCell ref="O3:P3"/>
    <mergeCell ref="A3:A4"/>
    <mergeCell ref="B3:B4"/>
    <mergeCell ref="C3:C4"/>
  </mergeCells>
  <pageMargins left="0.75" right="0.75" top="1" bottom="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F71"/>
  <sheetViews>
    <sheetView tabSelected="1" workbookViewId="0">
      <selection activeCell="AI5" sqref="AI5"/>
    </sheetView>
  </sheetViews>
  <sheetFormatPr defaultColWidth="8.8" defaultRowHeight="15.6"/>
  <cols>
    <col min="2" max="2" width="25.5" customWidth="1"/>
    <col min="4" max="4" width="12.3" customWidth="1"/>
    <col min="5" max="6" width="8.8" hidden="1" customWidth="1"/>
    <col min="9" max="14" width="8.8" hidden="1" customWidth="1"/>
    <col min="17" max="29" width="8.8" hidden="1" customWidth="1"/>
  </cols>
  <sheetData>
    <row r="1" spans="1:1">
      <c r="A1" s="1" t="s">
        <v>109</v>
      </c>
    </row>
    <row r="2" ht="25.8" spans="1:32">
      <c r="A2" s="2" t="s">
        <v>110</v>
      </c>
      <c r="B2" s="3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3"/>
    </row>
    <row r="3" ht="57.6" spans="1:32">
      <c r="A3" s="4" t="s">
        <v>2</v>
      </c>
      <c r="B3" s="5" t="s">
        <v>4</v>
      </c>
      <c r="C3" s="4" t="s">
        <v>5</v>
      </c>
      <c r="D3" s="4"/>
      <c r="E3" s="4"/>
      <c r="F3" s="4"/>
      <c r="G3" s="4"/>
      <c r="H3" s="4"/>
      <c r="I3" s="4" t="s">
        <v>63</v>
      </c>
      <c r="J3" s="4"/>
      <c r="K3" s="4" t="s">
        <v>64</v>
      </c>
      <c r="L3" s="4"/>
      <c r="M3" s="4" t="s">
        <v>65</v>
      </c>
      <c r="N3" s="4"/>
      <c r="O3" s="4" t="s">
        <v>111</v>
      </c>
      <c r="P3" s="4"/>
      <c r="Q3" s="18" t="s">
        <v>112</v>
      </c>
      <c r="R3" s="4"/>
      <c r="S3" s="4"/>
      <c r="T3" s="4"/>
      <c r="U3" s="18" t="s">
        <v>113</v>
      </c>
      <c r="V3" s="5" t="s">
        <v>114</v>
      </c>
      <c r="W3" s="18" t="s">
        <v>115</v>
      </c>
      <c r="X3" s="18" t="s">
        <v>116</v>
      </c>
      <c r="Y3" s="18" t="s">
        <v>117</v>
      </c>
      <c r="Z3" s="18"/>
      <c r="AA3" s="18"/>
      <c r="AB3" s="18" t="s">
        <v>118</v>
      </c>
      <c r="AC3" s="18"/>
      <c r="AD3" s="18" t="s">
        <v>118</v>
      </c>
      <c r="AE3" s="5" t="s">
        <v>115</v>
      </c>
      <c r="AF3" s="19" t="s">
        <v>66</v>
      </c>
    </row>
    <row r="4" ht="43.2" spans="1:32">
      <c r="A4" s="4"/>
      <c r="B4" s="5"/>
      <c r="C4" s="5" t="s">
        <v>6</v>
      </c>
      <c r="D4" s="5" t="s">
        <v>7</v>
      </c>
      <c r="E4" s="5" t="s">
        <v>8</v>
      </c>
      <c r="F4" s="5" t="s">
        <v>9</v>
      </c>
      <c r="G4" s="5" t="s">
        <v>10</v>
      </c>
      <c r="H4" s="5" t="s">
        <v>119</v>
      </c>
      <c r="I4" s="5" t="s">
        <v>69</v>
      </c>
      <c r="J4" s="5" t="s">
        <v>70</v>
      </c>
      <c r="K4" s="5" t="s">
        <v>69</v>
      </c>
      <c r="L4" s="5" t="s">
        <v>70</v>
      </c>
      <c r="M4" s="5" t="s">
        <v>69</v>
      </c>
      <c r="N4" s="5" t="s">
        <v>70</v>
      </c>
      <c r="O4" s="5" t="s">
        <v>120</v>
      </c>
      <c r="P4" s="5" t="s">
        <v>121</v>
      </c>
      <c r="Q4" s="18"/>
      <c r="R4" s="5" t="s">
        <v>122</v>
      </c>
      <c r="S4" s="5"/>
      <c r="T4" s="5"/>
      <c r="U4" s="18"/>
      <c r="V4" s="5"/>
      <c r="W4" s="18"/>
      <c r="X4" s="18"/>
      <c r="Y4" s="18"/>
      <c r="Z4" s="18"/>
      <c r="AA4" s="18"/>
      <c r="AB4" s="18"/>
      <c r="AC4" s="18"/>
      <c r="AD4" s="18"/>
      <c r="AE4" s="5"/>
      <c r="AF4" s="19"/>
    </row>
    <row r="5" spans="1:32">
      <c r="A5" s="6">
        <v>1</v>
      </c>
      <c r="B5" s="7" t="s">
        <v>123</v>
      </c>
      <c r="C5" s="6" t="s">
        <v>124</v>
      </c>
      <c r="D5" s="54" t="s">
        <v>125</v>
      </c>
      <c r="E5" s="8">
        <v>45593</v>
      </c>
      <c r="F5" s="6" t="s">
        <v>126</v>
      </c>
      <c r="G5" s="6">
        <v>110</v>
      </c>
      <c r="H5" s="6">
        <v>8</v>
      </c>
      <c r="I5" s="9">
        <v>30</v>
      </c>
      <c r="J5" s="9" t="s">
        <v>127</v>
      </c>
      <c r="K5" s="9">
        <v>30</v>
      </c>
      <c r="L5" s="9">
        <v>6244.29</v>
      </c>
      <c r="M5" s="9">
        <v>26</v>
      </c>
      <c r="N5" s="9" t="s">
        <v>128</v>
      </c>
      <c r="O5" s="6">
        <f t="shared" ref="O5:O47" si="0">M5+K5+I5</f>
        <v>86</v>
      </c>
      <c r="P5" s="6">
        <f t="shared" ref="P5:P47" si="1">N5+L5+J5</f>
        <v>13884.78</v>
      </c>
      <c r="Q5" s="9">
        <v>86</v>
      </c>
      <c r="R5" s="9">
        <f t="shared" ref="R5:R47" si="2">P5/G5</f>
        <v>126.225272727273</v>
      </c>
      <c r="S5" s="9">
        <f t="shared" ref="S5:S68" si="3">IF(R5&gt;Q5,Q5,R5)</f>
        <v>86</v>
      </c>
      <c r="T5" s="9">
        <v>86</v>
      </c>
      <c r="U5" s="9">
        <f t="shared" ref="U5:U64" si="4">T5*H5</f>
        <v>688</v>
      </c>
      <c r="V5" s="9">
        <v>10.1</v>
      </c>
      <c r="W5" s="9">
        <f t="shared" ref="W5:W47" si="5">T5*H5*V5</f>
        <v>6948.8</v>
      </c>
      <c r="X5" s="9">
        <v>11.3</v>
      </c>
      <c r="Y5" s="9">
        <f t="shared" ref="Y5:Y47" si="6">W5/X5/H5</f>
        <v>76.8672566371681</v>
      </c>
      <c r="Z5" s="9">
        <v>78</v>
      </c>
      <c r="AA5" s="9">
        <f t="shared" ref="AA5:AA68" si="7">Y5-Z5</f>
        <v>-1.13274336283186</v>
      </c>
      <c r="AB5" s="9">
        <v>78</v>
      </c>
      <c r="AC5" s="9">
        <f t="shared" ref="AC5:AC64" si="8">AB5*H5*X5</f>
        <v>7051.2</v>
      </c>
      <c r="AD5" s="9">
        <v>78</v>
      </c>
      <c r="AE5" s="9">
        <v>7051.2</v>
      </c>
      <c r="AF5" s="10"/>
    </row>
    <row r="6" spans="1:32">
      <c r="A6" s="6">
        <v>2</v>
      </c>
      <c r="B6" s="7" t="s">
        <v>123</v>
      </c>
      <c r="C6" s="6" t="s">
        <v>129</v>
      </c>
      <c r="D6" s="54" t="s">
        <v>130</v>
      </c>
      <c r="E6" s="8">
        <v>45579</v>
      </c>
      <c r="F6" s="6" t="s">
        <v>126</v>
      </c>
      <c r="G6" s="6">
        <v>110</v>
      </c>
      <c r="H6" s="6">
        <v>8</v>
      </c>
      <c r="I6" s="9">
        <v>27</v>
      </c>
      <c r="J6" s="9" t="s">
        <v>131</v>
      </c>
      <c r="K6" s="9">
        <v>26</v>
      </c>
      <c r="L6" s="9" t="s">
        <v>132</v>
      </c>
      <c r="M6" s="9">
        <v>29</v>
      </c>
      <c r="N6" s="9" t="s">
        <v>133</v>
      </c>
      <c r="O6" s="6">
        <f t="shared" si="0"/>
        <v>82</v>
      </c>
      <c r="P6" s="6">
        <f t="shared" si="1"/>
        <v>10450.78</v>
      </c>
      <c r="Q6" s="9">
        <v>82</v>
      </c>
      <c r="R6" s="9">
        <f t="shared" si="2"/>
        <v>95.0070909090909</v>
      </c>
      <c r="S6" s="9">
        <f t="shared" si="3"/>
        <v>82</v>
      </c>
      <c r="T6" s="9">
        <v>82</v>
      </c>
      <c r="U6" s="9">
        <f t="shared" si="4"/>
        <v>656</v>
      </c>
      <c r="V6" s="9">
        <v>10.1</v>
      </c>
      <c r="W6" s="9">
        <f t="shared" si="5"/>
        <v>6625.6</v>
      </c>
      <c r="X6" s="9">
        <v>11.3</v>
      </c>
      <c r="Y6" s="9">
        <f t="shared" si="6"/>
        <v>73.2920353982301</v>
      </c>
      <c r="Z6" s="9">
        <v>75</v>
      </c>
      <c r="AA6" s="9">
        <f t="shared" si="7"/>
        <v>-1.70796460176992</v>
      </c>
      <c r="AB6" s="9">
        <v>75</v>
      </c>
      <c r="AC6" s="9">
        <f t="shared" si="8"/>
        <v>6780</v>
      </c>
      <c r="AD6" s="9">
        <v>75</v>
      </c>
      <c r="AE6" s="9">
        <v>6780</v>
      </c>
      <c r="AF6" s="10"/>
    </row>
    <row r="7" spans="1:32">
      <c r="A7" s="6">
        <v>3</v>
      </c>
      <c r="B7" s="7" t="s">
        <v>123</v>
      </c>
      <c r="C7" s="6" t="s">
        <v>134</v>
      </c>
      <c r="D7" s="54" t="s">
        <v>135</v>
      </c>
      <c r="E7" s="8">
        <v>45584</v>
      </c>
      <c r="F7" s="6" t="s">
        <v>126</v>
      </c>
      <c r="G7" s="6">
        <v>110</v>
      </c>
      <c r="H7" s="6">
        <v>8</v>
      </c>
      <c r="I7" s="9">
        <v>22</v>
      </c>
      <c r="J7" s="9" t="s">
        <v>136</v>
      </c>
      <c r="K7" s="9">
        <v>29</v>
      </c>
      <c r="L7" s="9" t="s">
        <v>137</v>
      </c>
      <c r="M7" s="9">
        <v>21</v>
      </c>
      <c r="N7" s="9" t="s">
        <v>138</v>
      </c>
      <c r="O7" s="6">
        <f t="shared" si="0"/>
        <v>72</v>
      </c>
      <c r="P7" s="6">
        <f t="shared" si="1"/>
        <v>9987.28</v>
      </c>
      <c r="Q7" s="9">
        <v>72</v>
      </c>
      <c r="R7" s="9">
        <f t="shared" si="2"/>
        <v>90.7934545454546</v>
      </c>
      <c r="S7" s="9">
        <f t="shared" si="3"/>
        <v>72</v>
      </c>
      <c r="T7" s="9">
        <v>72</v>
      </c>
      <c r="U7" s="9">
        <f t="shared" si="4"/>
        <v>576</v>
      </c>
      <c r="V7" s="9">
        <v>10.1</v>
      </c>
      <c r="W7" s="9">
        <f t="shared" si="5"/>
        <v>5817.6</v>
      </c>
      <c r="X7" s="9">
        <v>11.3</v>
      </c>
      <c r="Y7" s="9">
        <f t="shared" si="6"/>
        <v>64.353982300885</v>
      </c>
      <c r="Z7" s="9">
        <v>66</v>
      </c>
      <c r="AA7" s="9">
        <f t="shared" si="7"/>
        <v>-1.64601769911505</v>
      </c>
      <c r="AB7" s="9">
        <v>66</v>
      </c>
      <c r="AC7" s="9">
        <f t="shared" si="8"/>
        <v>5966.4</v>
      </c>
      <c r="AD7" s="9">
        <v>66</v>
      </c>
      <c r="AE7" s="9">
        <v>5966.4</v>
      </c>
      <c r="AF7" s="10"/>
    </row>
    <row r="8" spans="1:32">
      <c r="A8" s="6">
        <v>4</v>
      </c>
      <c r="B8" s="7" t="s">
        <v>123</v>
      </c>
      <c r="C8" s="6" t="s">
        <v>139</v>
      </c>
      <c r="D8" s="54" t="s">
        <v>140</v>
      </c>
      <c r="E8" s="8">
        <v>45641</v>
      </c>
      <c r="F8" s="6" t="s">
        <v>126</v>
      </c>
      <c r="G8" s="6">
        <v>110</v>
      </c>
      <c r="H8" s="6">
        <v>8</v>
      </c>
      <c r="I8" s="9">
        <v>27</v>
      </c>
      <c r="J8" s="9" t="s">
        <v>141</v>
      </c>
      <c r="K8" s="9">
        <v>30</v>
      </c>
      <c r="L8" s="9" t="s">
        <v>142</v>
      </c>
      <c r="M8" s="9">
        <v>27</v>
      </c>
      <c r="N8" s="9" t="s">
        <v>143</v>
      </c>
      <c r="O8" s="6">
        <f t="shared" si="0"/>
        <v>84</v>
      </c>
      <c r="P8" s="6">
        <f t="shared" si="1"/>
        <v>14679.79</v>
      </c>
      <c r="Q8" s="9">
        <v>84</v>
      </c>
      <c r="R8" s="9">
        <f t="shared" si="2"/>
        <v>133.452636363636</v>
      </c>
      <c r="S8" s="9">
        <f t="shared" si="3"/>
        <v>84</v>
      </c>
      <c r="T8" s="9">
        <v>84</v>
      </c>
      <c r="U8" s="9">
        <f t="shared" si="4"/>
        <v>672</v>
      </c>
      <c r="V8" s="9">
        <v>10.1</v>
      </c>
      <c r="W8" s="9">
        <f t="shared" si="5"/>
        <v>6787.2</v>
      </c>
      <c r="X8" s="9">
        <v>11.3</v>
      </c>
      <c r="Y8" s="9">
        <f t="shared" si="6"/>
        <v>75.0796460176991</v>
      </c>
      <c r="Z8" s="9">
        <v>77</v>
      </c>
      <c r="AA8" s="9">
        <f t="shared" si="7"/>
        <v>-1.9203539823009</v>
      </c>
      <c r="AB8" s="9">
        <v>77</v>
      </c>
      <c r="AC8" s="9">
        <f t="shared" si="8"/>
        <v>6960.8</v>
      </c>
      <c r="AD8" s="9">
        <v>77</v>
      </c>
      <c r="AE8" s="9">
        <v>6960.8</v>
      </c>
      <c r="AF8" s="10"/>
    </row>
    <row r="9" spans="1:32">
      <c r="A9" s="6">
        <v>5</v>
      </c>
      <c r="B9" s="7" t="s">
        <v>123</v>
      </c>
      <c r="C9" s="6" t="s">
        <v>144</v>
      </c>
      <c r="D9" s="54" t="s">
        <v>145</v>
      </c>
      <c r="E9" s="8">
        <v>45501</v>
      </c>
      <c r="F9" s="6" t="s">
        <v>146</v>
      </c>
      <c r="G9" s="6">
        <v>280</v>
      </c>
      <c r="H9" s="6">
        <v>16</v>
      </c>
      <c r="I9" s="9">
        <v>31</v>
      </c>
      <c r="J9" s="9" t="s">
        <v>147</v>
      </c>
      <c r="K9" s="9">
        <v>29</v>
      </c>
      <c r="L9" s="9">
        <v>4947.65</v>
      </c>
      <c r="M9" s="9">
        <v>28</v>
      </c>
      <c r="N9" s="9" t="s">
        <v>148</v>
      </c>
      <c r="O9" s="6">
        <f t="shared" si="0"/>
        <v>88</v>
      </c>
      <c r="P9" s="6">
        <f t="shared" si="1"/>
        <v>24046.63</v>
      </c>
      <c r="Q9" s="9">
        <v>88</v>
      </c>
      <c r="R9" s="9">
        <f t="shared" si="2"/>
        <v>85.8808214285714</v>
      </c>
      <c r="S9" s="9">
        <f t="shared" si="3"/>
        <v>85.8808214285714</v>
      </c>
      <c r="T9" s="9">
        <v>85</v>
      </c>
      <c r="U9" s="9">
        <f t="shared" si="4"/>
        <v>1360</v>
      </c>
      <c r="V9" s="9">
        <v>10.1</v>
      </c>
      <c r="W9" s="9">
        <f t="shared" si="5"/>
        <v>13736</v>
      </c>
      <c r="X9" s="9">
        <v>11.3</v>
      </c>
      <c r="Y9" s="9">
        <f t="shared" si="6"/>
        <v>75.9734513274336</v>
      </c>
      <c r="Z9" s="9">
        <v>78</v>
      </c>
      <c r="AA9" s="9">
        <f t="shared" si="7"/>
        <v>-2.02654867256638</v>
      </c>
      <c r="AB9" s="9">
        <v>78</v>
      </c>
      <c r="AC9" s="9">
        <f t="shared" si="8"/>
        <v>14102.4</v>
      </c>
      <c r="AD9" s="9">
        <v>78</v>
      </c>
      <c r="AE9" s="9">
        <v>14102.4</v>
      </c>
      <c r="AF9" s="10"/>
    </row>
    <row r="10" spans="1:32">
      <c r="A10" s="6">
        <v>6</v>
      </c>
      <c r="B10" s="7" t="s">
        <v>123</v>
      </c>
      <c r="C10" s="6" t="s">
        <v>149</v>
      </c>
      <c r="D10" s="54" t="s">
        <v>150</v>
      </c>
      <c r="E10" s="6" t="s">
        <v>151</v>
      </c>
      <c r="F10" s="6" t="s">
        <v>152</v>
      </c>
      <c r="G10" s="6">
        <v>70</v>
      </c>
      <c r="H10" s="6">
        <v>6</v>
      </c>
      <c r="I10" s="9">
        <v>29</v>
      </c>
      <c r="J10" s="9" t="s">
        <v>153</v>
      </c>
      <c r="K10" s="9">
        <v>30</v>
      </c>
      <c r="L10" s="9">
        <v>4287.48</v>
      </c>
      <c r="M10" s="9">
        <v>27</v>
      </c>
      <c r="N10" s="9" t="s">
        <v>154</v>
      </c>
      <c r="O10" s="6">
        <f t="shared" si="0"/>
        <v>86</v>
      </c>
      <c r="P10" s="6">
        <f t="shared" si="1"/>
        <v>8076.75</v>
      </c>
      <c r="Q10" s="9">
        <v>86</v>
      </c>
      <c r="R10" s="9">
        <f t="shared" si="2"/>
        <v>115.382142857143</v>
      </c>
      <c r="S10" s="9">
        <f t="shared" si="3"/>
        <v>86</v>
      </c>
      <c r="T10" s="9">
        <v>86</v>
      </c>
      <c r="U10" s="9">
        <f t="shared" si="4"/>
        <v>516</v>
      </c>
      <c r="V10" s="9">
        <v>10.1</v>
      </c>
      <c r="W10" s="9">
        <f t="shared" si="5"/>
        <v>5211.6</v>
      </c>
      <c r="X10" s="9">
        <v>11.3</v>
      </c>
      <c r="Y10" s="9">
        <f t="shared" si="6"/>
        <v>76.8672566371681</v>
      </c>
      <c r="Z10" s="9">
        <v>78</v>
      </c>
      <c r="AA10" s="9">
        <f t="shared" si="7"/>
        <v>-1.13274336283187</v>
      </c>
      <c r="AB10" s="9">
        <v>78</v>
      </c>
      <c r="AC10" s="9">
        <f t="shared" si="8"/>
        <v>5288.4</v>
      </c>
      <c r="AD10" s="9">
        <v>78</v>
      </c>
      <c r="AE10" s="9">
        <v>5288.4</v>
      </c>
      <c r="AF10" s="10"/>
    </row>
    <row r="11" spans="1:32">
      <c r="A11" s="6">
        <v>7</v>
      </c>
      <c r="B11" s="7" t="s">
        <v>123</v>
      </c>
      <c r="C11" s="6" t="s">
        <v>155</v>
      </c>
      <c r="D11" s="54" t="s">
        <v>156</v>
      </c>
      <c r="E11" s="8">
        <v>45587</v>
      </c>
      <c r="F11" s="6" t="s">
        <v>126</v>
      </c>
      <c r="G11" s="6">
        <v>110</v>
      </c>
      <c r="H11" s="6">
        <v>8</v>
      </c>
      <c r="I11" s="9">
        <v>31</v>
      </c>
      <c r="J11" s="9" t="s">
        <v>157</v>
      </c>
      <c r="K11" s="9">
        <v>30</v>
      </c>
      <c r="L11" s="9" t="s">
        <v>158</v>
      </c>
      <c r="M11" s="9">
        <v>28</v>
      </c>
      <c r="N11" s="9" t="s">
        <v>159</v>
      </c>
      <c r="O11" s="6">
        <f t="shared" si="0"/>
        <v>89</v>
      </c>
      <c r="P11" s="6">
        <f t="shared" si="1"/>
        <v>18932.64</v>
      </c>
      <c r="Q11" s="9">
        <v>89</v>
      </c>
      <c r="R11" s="9">
        <f t="shared" si="2"/>
        <v>172.114909090909</v>
      </c>
      <c r="S11" s="9">
        <f t="shared" si="3"/>
        <v>89</v>
      </c>
      <c r="T11" s="9">
        <v>89</v>
      </c>
      <c r="U11" s="9">
        <f t="shared" si="4"/>
        <v>712</v>
      </c>
      <c r="V11" s="9">
        <v>10.1</v>
      </c>
      <c r="W11" s="9">
        <f t="shared" si="5"/>
        <v>7191.2</v>
      </c>
      <c r="X11" s="9">
        <v>11.3</v>
      </c>
      <c r="Y11" s="9">
        <f t="shared" si="6"/>
        <v>79.5486725663717</v>
      </c>
      <c r="Z11" s="9">
        <v>81</v>
      </c>
      <c r="AA11" s="9">
        <f t="shared" si="7"/>
        <v>-1.45132743362832</v>
      </c>
      <c r="AB11" s="9">
        <v>81</v>
      </c>
      <c r="AC11" s="9">
        <f t="shared" si="8"/>
        <v>7322.4</v>
      </c>
      <c r="AD11" s="9">
        <v>81</v>
      </c>
      <c r="AE11" s="9">
        <v>7322.4</v>
      </c>
      <c r="AF11" s="10"/>
    </row>
    <row r="12" spans="1:32">
      <c r="A12" s="6">
        <v>8</v>
      </c>
      <c r="B12" s="7" t="s">
        <v>123</v>
      </c>
      <c r="C12" s="6" t="s">
        <v>160</v>
      </c>
      <c r="D12" s="54" t="s">
        <v>161</v>
      </c>
      <c r="E12" s="8">
        <v>45326</v>
      </c>
      <c r="F12" s="6" t="s">
        <v>126</v>
      </c>
      <c r="G12" s="6">
        <v>110</v>
      </c>
      <c r="H12" s="6">
        <v>8</v>
      </c>
      <c r="I12" s="9">
        <v>31</v>
      </c>
      <c r="J12" s="9" t="s">
        <v>162</v>
      </c>
      <c r="K12" s="9">
        <v>30</v>
      </c>
      <c r="L12" s="9">
        <v>8051.98</v>
      </c>
      <c r="M12" s="9">
        <v>28</v>
      </c>
      <c r="N12" s="9" t="s">
        <v>163</v>
      </c>
      <c r="O12" s="6">
        <f t="shared" si="0"/>
        <v>89</v>
      </c>
      <c r="P12" s="6">
        <f t="shared" si="1"/>
        <v>17653.01</v>
      </c>
      <c r="Q12" s="9">
        <v>89</v>
      </c>
      <c r="R12" s="9">
        <f t="shared" si="2"/>
        <v>160.481909090909</v>
      </c>
      <c r="S12" s="9">
        <f t="shared" si="3"/>
        <v>89</v>
      </c>
      <c r="T12" s="9">
        <v>89</v>
      </c>
      <c r="U12" s="9">
        <f t="shared" si="4"/>
        <v>712</v>
      </c>
      <c r="V12" s="9">
        <v>10.1</v>
      </c>
      <c r="W12" s="9">
        <f t="shared" si="5"/>
        <v>7191.2</v>
      </c>
      <c r="X12" s="9">
        <v>11.3</v>
      </c>
      <c r="Y12" s="9">
        <f t="shared" si="6"/>
        <v>79.5486725663717</v>
      </c>
      <c r="Z12" s="9">
        <v>81</v>
      </c>
      <c r="AA12" s="9">
        <f t="shared" si="7"/>
        <v>-1.45132743362832</v>
      </c>
      <c r="AB12" s="9">
        <v>81</v>
      </c>
      <c r="AC12" s="9">
        <f t="shared" si="8"/>
        <v>7322.4</v>
      </c>
      <c r="AD12" s="9">
        <v>81</v>
      </c>
      <c r="AE12" s="9">
        <v>7322.4</v>
      </c>
      <c r="AF12" s="10"/>
    </row>
    <row r="13" spans="1:32">
      <c r="A13" s="6">
        <v>9</v>
      </c>
      <c r="B13" s="7" t="s">
        <v>123</v>
      </c>
      <c r="C13" s="6" t="s">
        <v>164</v>
      </c>
      <c r="D13" s="54" t="s">
        <v>165</v>
      </c>
      <c r="E13" s="8">
        <v>45325</v>
      </c>
      <c r="F13" s="6" t="s">
        <v>126</v>
      </c>
      <c r="G13" s="6">
        <v>110</v>
      </c>
      <c r="H13" s="6">
        <v>8</v>
      </c>
      <c r="I13" s="9">
        <v>31</v>
      </c>
      <c r="J13" s="9" t="s">
        <v>166</v>
      </c>
      <c r="K13" s="9">
        <v>28</v>
      </c>
      <c r="L13" s="9" t="s">
        <v>167</v>
      </c>
      <c r="M13" s="9">
        <v>30</v>
      </c>
      <c r="N13" s="9" t="s">
        <v>168</v>
      </c>
      <c r="O13" s="6">
        <f t="shared" si="0"/>
        <v>89</v>
      </c>
      <c r="P13" s="6">
        <f t="shared" si="1"/>
        <v>12749.48</v>
      </c>
      <c r="Q13" s="9">
        <v>89</v>
      </c>
      <c r="R13" s="9">
        <f t="shared" si="2"/>
        <v>115.904363636364</v>
      </c>
      <c r="S13" s="9">
        <f t="shared" si="3"/>
        <v>89</v>
      </c>
      <c r="T13" s="9">
        <v>89</v>
      </c>
      <c r="U13" s="9">
        <f t="shared" si="4"/>
        <v>712</v>
      </c>
      <c r="V13" s="9">
        <v>10.1</v>
      </c>
      <c r="W13" s="9">
        <f t="shared" si="5"/>
        <v>7191.2</v>
      </c>
      <c r="X13" s="9">
        <v>11.3</v>
      </c>
      <c r="Y13" s="9">
        <f t="shared" si="6"/>
        <v>79.5486725663717</v>
      </c>
      <c r="Z13" s="9">
        <v>81</v>
      </c>
      <c r="AA13" s="9">
        <f t="shared" si="7"/>
        <v>-1.45132743362832</v>
      </c>
      <c r="AB13" s="9">
        <v>81</v>
      </c>
      <c r="AC13" s="9">
        <f t="shared" si="8"/>
        <v>7322.4</v>
      </c>
      <c r="AD13" s="9">
        <v>81</v>
      </c>
      <c r="AE13" s="9">
        <v>7322.4</v>
      </c>
      <c r="AF13" s="10"/>
    </row>
    <row r="14" spans="1:32">
      <c r="A14" s="6">
        <v>10</v>
      </c>
      <c r="B14" s="7" t="s">
        <v>123</v>
      </c>
      <c r="C14" s="6" t="s">
        <v>169</v>
      </c>
      <c r="D14" s="54" t="s">
        <v>140</v>
      </c>
      <c r="E14" s="8">
        <v>45648</v>
      </c>
      <c r="F14" s="6" t="s">
        <v>126</v>
      </c>
      <c r="G14" s="6">
        <v>110</v>
      </c>
      <c r="H14" s="6">
        <v>8</v>
      </c>
      <c r="I14" s="9">
        <v>31</v>
      </c>
      <c r="J14" s="9" t="s">
        <v>170</v>
      </c>
      <c r="K14" s="9">
        <v>27</v>
      </c>
      <c r="L14" s="9">
        <v>4156.31</v>
      </c>
      <c r="M14" s="9">
        <v>29</v>
      </c>
      <c r="N14" s="9" t="s">
        <v>171</v>
      </c>
      <c r="O14" s="6">
        <f t="shared" si="0"/>
        <v>87</v>
      </c>
      <c r="P14" s="6">
        <f t="shared" si="1"/>
        <v>12817.66</v>
      </c>
      <c r="Q14" s="9">
        <v>87</v>
      </c>
      <c r="R14" s="9">
        <f t="shared" si="2"/>
        <v>116.524181818182</v>
      </c>
      <c r="S14" s="9">
        <f t="shared" si="3"/>
        <v>87</v>
      </c>
      <c r="T14" s="9">
        <v>87</v>
      </c>
      <c r="U14" s="9">
        <f t="shared" si="4"/>
        <v>696</v>
      </c>
      <c r="V14" s="9">
        <v>10.1</v>
      </c>
      <c r="W14" s="9">
        <f t="shared" si="5"/>
        <v>7029.6</v>
      </c>
      <c r="X14" s="9">
        <v>11.3</v>
      </c>
      <c r="Y14" s="9">
        <f t="shared" si="6"/>
        <v>77.7610619469026</v>
      </c>
      <c r="Z14" s="9">
        <v>79</v>
      </c>
      <c r="AA14" s="9">
        <f t="shared" si="7"/>
        <v>-1.23893805309736</v>
      </c>
      <c r="AB14" s="9">
        <v>79</v>
      </c>
      <c r="AC14" s="9">
        <f t="shared" si="8"/>
        <v>7141.6</v>
      </c>
      <c r="AD14" s="9">
        <v>79</v>
      </c>
      <c r="AE14" s="9">
        <v>7141.6</v>
      </c>
      <c r="AF14" s="10"/>
    </row>
    <row r="15" spans="1:32">
      <c r="A15" s="6">
        <v>11</v>
      </c>
      <c r="B15" s="7" t="s">
        <v>123</v>
      </c>
      <c r="C15" s="6" t="s">
        <v>172</v>
      </c>
      <c r="D15" s="54" t="s">
        <v>173</v>
      </c>
      <c r="E15" s="6" t="s">
        <v>174</v>
      </c>
      <c r="F15" s="6" t="s">
        <v>152</v>
      </c>
      <c r="G15" s="6">
        <v>70</v>
      </c>
      <c r="H15" s="6">
        <v>6</v>
      </c>
      <c r="I15" s="9">
        <v>22</v>
      </c>
      <c r="J15" s="9" t="s">
        <v>175</v>
      </c>
      <c r="K15" s="9">
        <v>27</v>
      </c>
      <c r="L15" s="9">
        <v>3663.81</v>
      </c>
      <c r="M15" s="9">
        <v>30</v>
      </c>
      <c r="N15" s="9" t="s">
        <v>176</v>
      </c>
      <c r="O15" s="6">
        <f t="shared" si="0"/>
        <v>79</v>
      </c>
      <c r="P15" s="6">
        <f t="shared" si="1"/>
        <v>7785.03</v>
      </c>
      <c r="Q15" s="9">
        <v>79</v>
      </c>
      <c r="R15" s="9">
        <f t="shared" si="2"/>
        <v>111.214714285714</v>
      </c>
      <c r="S15" s="9">
        <f t="shared" si="3"/>
        <v>79</v>
      </c>
      <c r="T15" s="9">
        <v>79</v>
      </c>
      <c r="U15" s="9">
        <f t="shared" si="4"/>
        <v>474</v>
      </c>
      <c r="V15" s="9">
        <v>10.1</v>
      </c>
      <c r="W15" s="9">
        <f t="shared" si="5"/>
        <v>4787.4</v>
      </c>
      <c r="X15" s="9">
        <v>11.3</v>
      </c>
      <c r="Y15" s="9">
        <f t="shared" si="6"/>
        <v>70.6106194690265</v>
      </c>
      <c r="Z15" s="9">
        <v>72</v>
      </c>
      <c r="AA15" s="9">
        <f t="shared" si="7"/>
        <v>-1.38938053097347</v>
      </c>
      <c r="AB15" s="9">
        <v>72</v>
      </c>
      <c r="AC15" s="9">
        <f t="shared" si="8"/>
        <v>4881.6</v>
      </c>
      <c r="AD15" s="9">
        <v>72</v>
      </c>
      <c r="AE15" s="9">
        <v>4881.6</v>
      </c>
      <c r="AF15" s="10"/>
    </row>
    <row r="16" spans="1:32">
      <c r="A16" s="6">
        <v>12</v>
      </c>
      <c r="B16" s="7" t="s">
        <v>123</v>
      </c>
      <c r="C16" s="6" t="s">
        <v>177</v>
      </c>
      <c r="D16" s="54" t="s">
        <v>178</v>
      </c>
      <c r="E16" s="8">
        <v>45560</v>
      </c>
      <c r="F16" s="6" t="s">
        <v>179</v>
      </c>
      <c r="G16" s="6">
        <v>110</v>
      </c>
      <c r="H16" s="6">
        <v>8</v>
      </c>
      <c r="I16" s="9">
        <v>30</v>
      </c>
      <c r="J16" s="9" t="s">
        <v>180</v>
      </c>
      <c r="K16" s="9">
        <v>30</v>
      </c>
      <c r="L16" s="9">
        <v>3818.2</v>
      </c>
      <c r="M16" s="9">
        <v>28</v>
      </c>
      <c r="N16" s="9" t="s">
        <v>181</v>
      </c>
      <c r="O16" s="6">
        <f t="shared" si="0"/>
        <v>88</v>
      </c>
      <c r="P16" s="6">
        <f t="shared" si="1"/>
        <v>13449.9</v>
      </c>
      <c r="Q16" s="9">
        <v>88</v>
      </c>
      <c r="R16" s="9">
        <f t="shared" si="2"/>
        <v>122.271818181818</v>
      </c>
      <c r="S16" s="9">
        <f t="shared" si="3"/>
        <v>88</v>
      </c>
      <c r="T16" s="9">
        <v>88</v>
      </c>
      <c r="U16" s="9">
        <f t="shared" si="4"/>
        <v>704</v>
      </c>
      <c r="V16" s="9">
        <v>10.1</v>
      </c>
      <c r="W16" s="9">
        <f t="shared" si="5"/>
        <v>7110.4</v>
      </c>
      <c r="X16" s="9">
        <v>11.3</v>
      </c>
      <c r="Y16" s="9">
        <f t="shared" si="6"/>
        <v>78.6548672566372</v>
      </c>
      <c r="Z16" s="9">
        <v>80</v>
      </c>
      <c r="AA16" s="9">
        <f t="shared" si="7"/>
        <v>-1.34513274336284</v>
      </c>
      <c r="AB16" s="9">
        <v>80</v>
      </c>
      <c r="AC16" s="9">
        <f t="shared" si="8"/>
        <v>7232</v>
      </c>
      <c r="AD16" s="9">
        <v>80</v>
      </c>
      <c r="AE16" s="9">
        <v>7232</v>
      </c>
      <c r="AF16" s="10"/>
    </row>
    <row r="17" spans="1:32">
      <c r="A17" s="6">
        <v>13</v>
      </c>
      <c r="B17" s="7" t="s">
        <v>123</v>
      </c>
      <c r="C17" s="9" t="s">
        <v>182</v>
      </c>
      <c r="D17" s="54" t="s">
        <v>183</v>
      </c>
      <c r="E17" s="8">
        <v>45636</v>
      </c>
      <c r="F17" s="9" t="s">
        <v>179</v>
      </c>
      <c r="G17" s="6">
        <v>110</v>
      </c>
      <c r="H17" s="6">
        <v>8</v>
      </c>
      <c r="I17" s="9">
        <v>30</v>
      </c>
      <c r="J17" s="9" t="s">
        <v>184</v>
      </c>
      <c r="K17" s="9">
        <v>30</v>
      </c>
      <c r="L17" s="9" t="s">
        <v>185</v>
      </c>
      <c r="M17" s="9">
        <v>21</v>
      </c>
      <c r="N17" s="9" t="s">
        <v>186</v>
      </c>
      <c r="O17" s="6">
        <f t="shared" si="0"/>
        <v>81</v>
      </c>
      <c r="P17" s="6">
        <f t="shared" si="1"/>
        <v>20676.7</v>
      </c>
      <c r="Q17" s="9">
        <v>81</v>
      </c>
      <c r="R17" s="9">
        <f t="shared" si="2"/>
        <v>187.97</v>
      </c>
      <c r="S17" s="9">
        <f t="shared" si="3"/>
        <v>81</v>
      </c>
      <c r="T17" s="9">
        <v>81</v>
      </c>
      <c r="U17" s="9">
        <f t="shared" si="4"/>
        <v>648</v>
      </c>
      <c r="V17" s="9">
        <v>10.1</v>
      </c>
      <c r="W17" s="9">
        <f t="shared" si="5"/>
        <v>6544.8</v>
      </c>
      <c r="X17" s="9">
        <v>11.3</v>
      </c>
      <c r="Y17" s="9">
        <f t="shared" si="6"/>
        <v>72.3982300884956</v>
      </c>
      <c r="Z17" s="9">
        <v>74</v>
      </c>
      <c r="AA17" s="9">
        <f t="shared" si="7"/>
        <v>-1.60176991150443</v>
      </c>
      <c r="AB17" s="9">
        <v>74</v>
      </c>
      <c r="AC17" s="9">
        <f t="shared" si="8"/>
        <v>6689.6</v>
      </c>
      <c r="AD17" s="9">
        <v>74</v>
      </c>
      <c r="AE17" s="9">
        <v>6689.6</v>
      </c>
      <c r="AF17" s="10"/>
    </row>
    <row r="18" spans="1:32">
      <c r="A18" s="6">
        <v>14</v>
      </c>
      <c r="B18" s="7" t="s">
        <v>123</v>
      </c>
      <c r="C18" s="6" t="s">
        <v>187</v>
      </c>
      <c r="D18" s="54" t="s">
        <v>188</v>
      </c>
      <c r="E18" s="8">
        <v>45635</v>
      </c>
      <c r="F18" s="6" t="s">
        <v>179</v>
      </c>
      <c r="G18" s="6">
        <v>110</v>
      </c>
      <c r="H18" s="6">
        <v>8</v>
      </c>
      <c r="I18" s="9">
        <v>28</v>
      </c>
      <c r="J18" s="9" t="s">
        <v>189</v>
      </c>
      <c r="K18" s="9">
        <v>30</v>
      </c>
      <c r="L18" s="9" t="s">
        <v>190</v>
      </c>
      <c r="M18" s="9">
        <v>17</v>
      </c>
      <c r="N18" s="9" t="s">
        <v>191</v>
      </c>
      <c r="O18" s="6">
        <f t="shared" si="0"/>
        <v>75</v>
      </c>
      <c r="P18" s="6">
        <f t="shared" si="1"/>
        <v>16799.57</v>
      </c>
      <c r="Q18" s="9">
        <v>75</v>
      </c>
      <c r="R18" s="9">
        <f t="shared" si="2"/>
        <v>152.723363636364</v>
      </c>
      <c r="S18" s="9">
        <f t="shared" si="3"/>
        <v>75</v>
      </c>
      <c r="T18" s="9">
        <v>75</v>
      </c>
      <c r="U18" s="9">
        <f t="shared" si="4"/>
        <v>600</v>
      </c>
      <c r="V18" s="9">
        <v>10.1</v>
      </c>
      <c r="W18" s="9">
        <f t="shared" si="5"/>
        <v>6060</v>
      </c>
      <c r="X18" s="9">
        <v>11.3</v>
      </c>
      <c r="Y18" s="9">
        <f t="shared" si="6"/>
        <v>67.0353982300885</v>
      </c>
      <c r="Z18" s="9">
        <v>68</v>
      </c>
      <c r="AA18" s="9">
        <f t="shared" si="7"/>
        <v>-0.964601769911511</v>
      </c>
      <c r="AB18" s="9">
        <v>68</v>
      </c>
      <c r="AC18" s="9">
        <f t="shared" si="8"/>
        <v>6147.2</v>
      </c>
      <c r="AD18" s="9">
        <v>68</v>
      </c>
      <c r="AE18" s="9">
        <v>6147.2</v>
      </c>
      <c r="AF18" s="10"/>
    </row>
    <row r="19" spans="1:32">
      <c r="A19" s="6">
        <v>15</v>
      </c>
      <c r="B19" s="7" t="s">
        <v>123</v>
      </c>
      <c r="C19" s="6" t="s">
        <v>192</v>
      </c>
      <c r="D19" s="54" t="s">
        <v>193</v>
      </c>
      <c r="E19" s="6" t="s">
        <v>194</v>
      </c>
      <c r="F19" s="6" t="s">
        <v>195</v>
      </c>
      <c r="G19" s="6">
        <v>60</v>
      </c>
      <c r="H19" s="6">
        <v>8</v>
      </c>
      <c r="I19" s="9">
        <v>31</v>
      </c>
      <c r="J19" s="9" t="s">
        <v>196</v>
      </c>
      <c r="K19" s="9">
        <v>29</v>
      </c>
      <c r="L19" s="9" t="s">
        <v>197</v>
      </c>
      <c r="M19" s="9">
        <v>31</v>
      </c>
      <c r="N19" s="9" t="s">
        <v>198</v>
      </c>
      <c r="O19" s="6">
        <f t="shared" si="0"/>
        <v>91</v>
      </c>
      <c r="P19" s="6">
        <f t="shared" si="1"/>
        <v>22766.24</v>
      </c>
      <c r="Q19" s="9">
        <v>91</v>
      </c>
      <c r="R19" s="9">
        <f t="shared" si="2"/>
        <v>379.437333333333</v>
      </c>
      <c r="S19" s="9">
        <f t="shared" si="3"/>
        <v>91</v>
      </c>
      <c r="T19" s="9">
        <v>91</v>
      </c>
      <c r="U19" s="9">
        <f t="shared" si="4"/>
        <v>728</v>
      </c>
      <c r="V19" s="9">
        <v>10.1</v>
      </c>
      <c r="W19" s="9">
        <f t="shared" si="5"/>
        <v>7352.8</v>
      </c>
      <c r="X19" s="9">
        <v>11.3</v>
      </c>
      <c r="Y19" s="9">
        <f t="shared" si="6"/>
        <v>81.3362831858407</v>
      </c>
      <c r="Z19" s="9">
        <v>83</v>
      </c>
      <c r="AA19" s="9">
        <f t="shared" si="7"/>
        <v>-1.6637168141593</v>
      </c>
      <c r="AB19" s="9">
        <v>83</v>
      </c>
      <c r="AC19" s="9">
        <f t="shared" si="8"/>
        <v>7503.2</v>
      </c>
      <c r="AD19" s="9">
        <v>83</v>
      </c>
      <c r="AE19" s="9">
        <v>7503.2</v>
      </c>
      <c r="AF19" s="10"/>
    </row>
    <row r="20" spans="1:32">
      <c r="A20" s="6">
        <v>16</v>
      </c>
      <c r="B20" s="7" t="s">
        <v>123</v>
      </c>
      <c r="C20" s="6" t="s">
        <v>199</v>
      </c>
      <c r="D20" s="54" t="s">
        <v>200</v>
      </c>
      <c r="E20" s="8">
        <v>45646</v>
      </c>
      <c r="F20" s="6" t="s">
        <v>201</v>
      </c>
      <c r="G20" s="6">
        <v>230</v>
      </c>
      <c r="H20" s="6">
        <v>8</v>
      </c>
      <c r="I20" s="9">
        <v>31</v>
      </c>
      <c r="J20" s="9" t="s">
        <v>202</v>
      </c>
      <c r="K20" s="9">
        <v>28</v>
      </c>
      <c r="L20" s="9">
        <v>4328.09</v>
      </c>
      <c r="M20" s="9">
        <v>31</v>
      </c>
      <c r="N20" s="9" t="s">
        <v>203</v>
      </c>
      <c r="O20" s="6">
        <f t="shared" si="0"/>
        <v>90</v>
      </c>
      <c r="P20" s="6">
        <f t="shared" si="1"/>
        <v>22522.87</v>
      </c>
      <c r="Q20" s="9">
        <v>90</v>
      </c>
      <c r="R20" s="9">
        <f t="shared" si="2"/>
        <v>97.9255217391304</v>
      </c>
      <c r="S20" s="9">
        <f t="shared" si="3"/>
        <v>90</v>
      </c>
      <c r="T20" s="9">
        <v>90</v>
      </c>
      <c r="U20" s="9">
        <f t="shared" si="4"/>
        <v>720</v>
      </c>
      <c r="V20" s="9">
        <v>10.1</v>
      </c>
      <c r="W20" s="9">
        <f t="shared" si="5"/>
        <v>7272</v>
      </c>
      <c r="X20" s="9">
        <v>11.3</v>
      </c>
      <c r="Y20" s="9">
        <f t="shared" si="6"/>
        <v>80.4424778761062</v>
      </c>
      <c r="Z20" s="9">
        <v>82</v>
      </c>
      <c r="AA20" s="9">
        <f t="shared" si="7"/>
        <v>-1.5575221238938</v>
      </c>
      <c r="AB20" s="9">
        <v>82</v>
      </c>
      <c r="AC20" s="9">
        <f t="shared" si="8"/>
        <v>7412.8</v>
      </c>
      <c r="AD20" s="9">
        <v>82</v>
      </c>
      <c r="AE20" s="9">
        <v>7412.8</v>
      </c>
      <c r="AF20" s="10"/>
    </row>
    <row r="21" spans="1:32">
      <c r="A21" s="6">
        <v>17</v>
      </c>
      <c r="B21" s="7" t="s">
        <v>123</v>
      </c>
      <c r="C21" s="6" t="s">
        <v>204</v>
      </c>
      <c r="D21" s="54" t="s">
        <v>205</v>
      </c>
      <c r="E21" s="8">
        <v>45557</v>
      </c>
      <c r="F21" s="6" t="s">
        <v>201</v>
      </c>
      <c r="G21" s="6">
        <v>230</v>
      </c>
      <c r="H21" s="6">
        <v>8</v>
      </c>
      <c r="I21" s="9">
        <v>28</v>
      </c>
      <c r="J21" s="9" t="s">
        <v>206</v>
      </c>
      <c r="K21" s="9">
        <v>23</v>
      </c>
      <c r="L21" s="9">
        <v>1402.76</v>
      </c>
      <c r="M21" s="9">
        <v>31</v>
      </c>
      <c r="N21" s="9" t="s">
        <v>207</v>
      </c>
      <c r="O21" s="6">
        <f t="shared" si="0"/>
        <v>82</v>
      </c>
      <c r="P21" s="6">
        <f t="shared" si="1"/>
        <v>18061.84</v>
      </c>
      <c r="Q21" s="9">
        <v>82</v>
      </c>
      <c r="R21" s="9">
        <f t="shared" si="2"/>
        <v>78.5297391304348</v>
      </c>
      <c r="S21" s="9">
        <f t="shared" si="3"/>
        <v>78.5297391304348</v>
      </c>
      <c r="T21" s="9">
        <v>78</v>
      </c>
      <c r="U21" s="9">
        <f t="shared" si="4"/>
        <v>624</v>
      </c>
      <c r="V21" s="9">
        <v>10.1</v>
      </c>
      <c r="W21" s="9">
        <f t="shared" si="5"/>
        <v>6302.4</v>
      </c>
      <c r="X21" s="9">
        <v>11.3</v>
      </c>
      <c r="Y21" s="9">
        <f t="shared" si="6"/>
        <v>69.716814159292</v>
      </c>
      <c r="Z21" s="9">
        <v>71</v>
      </c>
      <c r="AA21" s="9">
        <f t="shared" si="7"/>
        <v>-1.28318584070797</v>
      </c>
      <c r="AB21" s="9">
        <v>71</v>
      </c>
      <c r="AC21" s="9">
        <f t="shared" si="8"/>
        <v>6418.4</v>
      </c>
      <c r="AD21" s="9">
        <v>71</v>
      </c>
      <c r="AE21" s="9">
        <v>6418.4</v>
      </c>
      <c r="AF21" s="10"/>
    </row>
    <row r="22" spans="1:32">
      <c r="A22" s="6">
        <v>18</v>
      </c>
      <c r="B22" s="7" t="s">
        <v>123</v>
      </c>
      <c r="C22" s="6" t="s">
        <v>208</v>
      </c>
      <c r="D22" s="54" t="s">
        <v>209</v>
      </c>
      <c r="E22" s="8">
        <v>45413</v>
      </c>
      <c r="F22" s="9" t="s">
        <v>126</v>
      </c>
      <c r="G22" s="6">
        <v>110</v>
      </c>
      <c r="H22" s="6">
        <v>8</v>
      </c>
      <c r="I22" s="9">
        <v>31</v>
      </c>
      <c r="J22" s="9" t="s">
        <v>210</v>
      </c>
      <c r="K22" s="9">
        <v>30</v>
      </c>
      <c r="L22" s="9">
        <v>6569.85</v>
      </c>
      <c r="M22" s="9">
        <v>29</v>
      </c>
      <c r="N22" s="9" t="s">
        <v>211</v>
      </c>
      <c r="O22" s="6">
        <f t="shared" si="0"/>
        <v>90</v>
      </c>
      <c r="P22" s="6">
        <f t="shared" si="1"/>
        <v>20707.2</v>
      </c>
      <c r="Q22" s="9">
        <v>90</v>
      </c>
      <c r="R22" s="9">
        <f t="shared" si="2"/>
        <v>188.247272727273</v>
      </c>
      <c r="S22" s="9">
        <f t="shared" si="3"/>
        <v>90</v>
      </c>
      <c r="T22" s="9">
        <v>90</v>
      </c>
      <c r="U22" s="9">
        <f t="shared" si="4"/>
        <v>720</v>
      </c>
      <c r="V22" s="9">
        <v>10.1</v>
      </c>
      <c r="W22" s="9">
        <f t="shared" si="5"/>
        <v>7272</v>
      </c>
      <c r="X22" s="9">
        <v>11.3</v>
      </c>
      <c r="Y22" s="9">
        <f t="shared" si="6"/>
        <v>80.4424778761062</v>
      </c>
      <c r="Z22" s="9">
        <v>82</v>
      </c>
      <c r="AA22" s="9">
        <f t="shared" si="7"/>
        <v>-1.5575221238938</v>
      </c>
      <c r="AB22" s="9">
        <v>82</v>
      </c>
      <c r="AC22" s="9">
        <f t="shared" si="8"/>
        <v>7412.8</v>
      </c>
      <c r="AD22" s="9">
        <v>82</v>
      </c>
      <c r="AE22" s="9">
        <v>7412.8</v>
      </c>
      <c r="AF22" s="10"/>
    </row>
    <row r="23" spans="1:32">
      <c r="A23" s="6">
        <v>19</v>
      </c>
      <c r="B23" s="7" t="s">
        <v>123</v>
      </c>
      <c r="C23" s="6" t="s">
        <v>212</v>
      </c>
      <c r="D23" s="54" t="s">
        <v>213</v>
      </c>
      <c r="E23" s="8">
        <v>45421</v>
      </c>
      <c r="F23" s="6" t="s">
        <v>201</v>
      </c>
      <c r="G23" s="6">
        <v>230</v>
      </c>
      <c r="H23" s="6">
        <v>8</v>
      </c>
      <c r="I23" s="9">
        <v>30</v>
      </c>
      <c r="J23" s="9" t="s">
        <v>214</v>
      </c>
      <c r="K23" s="9">
        <v>29</v>
      </c>
      <c r="L23" s="9">
        <v>9538.15</v>
      </c>
      <c r="M23" s="9">
        <v>30</v>
      </c>
      <c r="N23" s="9" t="s">
        <v>215</v>
      </c>
      <c r="O23" s="6">
        <f t="shared" si="0"/>
        <v>89</v>
      </c>
      <c r="P23" s="6">
        <f t="shared" si="1"/>
        <v>14402.54</v>
      </c>
      <c r="Q23" s="9">
        <v>89</v>
      </c>
      <c r="R23" s="9">
        <f t="shared" si="2"/>
        <v>62.6197391304348</v>
      </c>
      <c r="S23" s="9">
        <f t="shared" si="3"/>
        <v>62.6197391304348</v>
      </c>
      <c r="T23" s="9">
        <v>62</v>
      </c>
      <c r="U23" s="9">
        <f t="shared" si="4"/>
        <v>496</v>
      </c>
      <c r="V23" s="9">
        <v>10.1</v>
      </c>
      <c r="W23" s="9">
        <f t="shared" si="5"/>
        <v>5009.6</v>
      </c>
      <c r="X23" s="9">
        <v>11.3</v>
      </c>
      <c r="Y23" s="9">
        <f t="shared" si="6"/>
        <v>55.4159292035398</v>
      </c>
      <c r="Z23" s="9">
        <v>56</v>
      </c>
      <c r="AA23" s="9">
        <f t="shared" si="7"/>
        <v>-0.584070796460189</v>
      </c>
      <c r="AB23" s="9">
        <v>56</v>
      </c>
      <c r="AC23" s="9">
        <f t="shared" si="8"/>
        <v>5062.4</v>
      </c>
      <c r="AD23" s="9">
        <v>56</v>
      </c>
      <c r="AE23" s="9">
        <v>5062.4</v>
      </c>
      <c r="AF23" s="10"/>
    </row>
    <row r="24" spans="1:32">
      <c r="A24" s="6">
        <v>20</v>
      </c>
      <c r="B24" s="7" t="s">
        <v>123</v>
      </c>
      <c r="C24" s="6" t="s">
        <v>216</v>
      </c>
      <c r="D24" s="54" t="s">
        <v>217</v>
      </c>
      <c r="E24" s="8">
        <v>45553</v>
      </c>
      <c r="F24" s="6" t="s">
        <v>218</v>
      </c>
      <c r="G24" s="6">
        <v>50</v>
      </c>
      <c r="H24" s="6">
        <v>6</v>
      </c>
      <c r="I24" s="9">
        <v>31</v>
      </c>
      <c r="J24" s="9" t="s">
        <v>219</v>
      </c>
      <c r="K24" s="9">
        <v>30</v>
      </c>
      <c r="L24" s="9">
        <v>10253.39</v>
      </c>
      <c r="M24" s="9">
        <v>21</v>
      </c>
      <c r="N24" s="9" t="s">
        <v>220</v>
      </c>
      <c r="O24" s="6">
        <f t="shared" si="0"/>
        <v>82</v>
      </c>
      <c r="P24" s="6">
        <f t="shared" si="1"/>
        <v>16098.94</v>
      </c>
      <c r="Q24" s="9">
        <v>82</v>
      </c>
      <c r="R24" s="9">
        <f t="shared" si="2"/>
        <v>321.9788</v>
      </c>
      <c r="S24" s="9">
        <f t="shared" si="3"/>
        <v>82</v>
      </c>
      <c r="T24" s="9">
        <v>82</v>
      </c>
      <c r="U24" s="9">
        <f t="shared" si="4"/>
        <v>492</v>
      </c>
      <c r="V24" s="9">
        <v>10.1</v>
      </c>
      <c r="W24" s="9">
        <f t="shared" si="5"/>
        <v>4969.2</v>
      </c>
      <c r="X24" s="9">
        <v>11.3</v>
      </c>
      <c r="Y24" s="9">
        <f t="shared" si="6"/>
        <v>73.2920353982301</v>
      </c>
      <c r="Z24" s="9">
        <v>75</v>
      </c>
      <c r="AA24" s="9">
        <f t="shared" si="7"/>
        <v>-1.70796460176992</v>
      </c>
      <c r="AB24" s="9">
        <v>75</v>
      </c>
      <c r="AC24" s="9">
        <f t="shared" si="8"/>
        <v>5085</v>
      </c>
      <c r="AD24" s="9">
        <v>75</v>
      </c>
      <c r="AE24" s="9">
        <v>5085</v>
      </c>
      <c r="AF24" s="10"/>
    </row>
    <row r="25" spans="1:32">
      <c r="A25" s="6">
        <v>21</v>
      </c>
      <c r="B25" s="7" t="s">
        <v>123</v>
      </c>
      <c r="C25" s="6" t="s">
        <v>221</v>
      </c>
      <c r="D25" s="54" t="s">
        <v>222</v>
      </c>
      <c r="E25" s="8">
        <v>45367</v>
      </c>
      <c r="F25" s="9" t="s">
        <v>179</v>
      </c>
      <c r="G25" s="10">
        <v>110</v>
      </c>
      <c r="H25" s="6">
        <v>6</v>
      </c>
      <c r="I25" s="9">
        <v>18</v>
      </c>
      <c r="J25" s="9" t="s">
        <v>223</v>
      </c>
      <c r="K25" s="9">
        <v>25</v>
      </c>
      <c r="L25" s="9">
        <v>1474.93</v>
      </c>
      <c r="M25" s="9">
        <v>31</v>
      </c>
      <c r="N25" s="9" t="s">
        <v>224</v>
      </c>
      <c r="O25" s="6">
        <f t="shared" si="0"/>
        <v>74</v>
      </c>
      <c r="P25" s="6">
        <f t="shared" si="1"/>
        <v>7688.39</v>
      </c>
      <c r="Q25" s="9">
        <v>74</v>
      </c>
      <c r="R25" s="9">
        <f t="shared" si="2"/>
        <v>69.8944545454546</v>
      </c>
      <c r="S25" s="9">
        <f t="shared" si="3"/>
        <v>69.8944545454546</v>
      </c>
      <c r="T25" s="9">
        <v>69</v>
      </c>
      <c r="U25" s="9">
        <f t="shared" si="4"/>
        <v>414</v>
      </c>
      <c r="V25" s="9">
        <v>10.1</v>
      </c>
      <c r="W25" s="9">
        <f t="shared" si="5"/>
        <v>4181.4</v>
      </c>
      <c r="X25" s="9">
        <v>11.3</v>
      </c>
      <c r="Y25" s="9">
        <f t="shared" si="6"/>
        <v>61.6725663716814</v>
      </c>
      <c r="Z25" s="9">
        <v>63</v>
      </c>
      <c r="AA25" s="9">
        <f t="shared" si="7"/>
        <v>-1.32743362831859</v>
      </c>
      <c r="AB25" s="9">
        <v>63</v>
      </c>
      <c r="AC25" s="9">
        <f t="shared" si="8"/>
        <v>4271.4</v>
      </c>
      <c r="AD25" s="9">
        <v>63</v>
      </c>
      <c r="AE25" s="9">
        <v>4271.4</v>
      </c>
      <c r="AF25" s="10"/>
    </row>
    <row r="26" spans="1:32">
      <c r="A26" s="6">
        <v>22</v>
      </c>
      <c r="B26" s="7" t="s">
        <v>123</v>
      </c>
      <c r="C26" s="6" t="s">
        <v>225</v>
      </c>
      <c r="D26" s="54" t="s">
        <v>226</v>
      </c>
      <c r="E26" s="8">
        <v>45479</v>
      </c>
      <c r="F26" s="6" t="s">
        <v>126</v>
      </c>
      <c r="G26" s="6">
        <v>110</v>
      </c>
      <c r="H26" s="6">
        <v>6</v>
      </c>
      <c r="I26" s="9">
        <v>31</v>
      </c>
      <c r="J26" s="9" t="s">
        <v>227</v>
      </c>
      <c r="K26" s="9">
        <v>28</v>
      </c>
      <c r="L26" s="9">
        <v>5067.36</v>
      </c>
      <c r="M26" s="9">
        <v>30</v>
      </c>
      <c r="N26" s="9" t="s">
        <v>228</v>
      </c>
      <c r="O26" s="6">
        <f t="shared" si="0"/>
        <v>89</v>
      </c>
      <c r="P26" s="6">
        <f t="shared" si="1"/>
        <v>15424.76</v>
      </c>
      <c r="Q26" s="9">
        <v>89</v>
      </c>
      <c r="R26" s="9">
        <f t="shared" si="2"/>
        <v>140.225090909091</v>
      </c>
      <c r="S26" s="9">
        <f t="shared" si="3"/>
        <v>89</v>
      </c>
      <c r="T26" s="9">
        <v>89</v>
      </c>
      <c r="U26" s="9">
        <f t="shared" si="4"/>
        <v>534</v>
      </c>
      <c r="V26" s="9">
        <v>10.1</v>
      </c>
      <c r="W26" s="9">
        <f t="shared" si="5"/>
        <v>5393.4</v>
      </c>
      <c r="X26" s="9">
        <v>11.3</v>
      </c>
      <c r="Y26" s="9">
        <f t="shared" si="6"/>
        <v>79.5486725663717</v>
      </c>
      <c r="Z26" s="9">
        <v>81</v>
      </c>
      <c r="AA26" s="9">
        <f t="shared" si="7"/>
        <v>-1.45132743362832</v>
      </c>
      <c r="AB26" s="9">
        <v>81</v>
      </c>
      <c r="AC26" s="9">
        <f t="shared" si="8"/>
        <v>5491.8</v>
      </c>
      <c r="AD26" s="9">
        <v>81</v>
      </c>
      <c r="AE26" s="9">
        <v>5491.8</v>
      </c>
      <c r="AF26" s="10"/>
    </row>
    <row r="27" spans="1:32">
      <c r="A27" s="6">
        <v>23</v>
      </c>
      <c r="B27" s="7" t="s">
        <v>123</v>
      </c>
      <c r="C27" s="6" t="s">
        <v>229</v>
      </c>
      <c r="D27" s="54" t="s">
        <v>230</v>
      </c>
      <c r="E27" s="8">
        <v>45309</v>
      </c>
      <c r="F27" s="6" t="s">
        <v>146</v>
      </c>
      <c r="G27" s="6">
        <v>280</v>
      </c>
      <c r="H27" s="6">
        <v>8</v>
      </c>
      <c r="I27" s="9">
        <v>30</v>
      </c>
      <c r="J27" s="9" t="s">
        <v>231</v>
      </c>
      <c r="K27" s="9">
        <v>30</v>
      </c>
      <c r="L27" s="9">
        <v>6012.11</v>
      </c>
      <c r="M27" s="9">
        <v>28</v>
      </c>
      <c r="N27" s="9" t="s">
        <v>232</v>
      </c>
      <c r="O27" s="6">
        <f t="shared" si="0"/>
        <v>88</v>
      </c>
      <c r="P27" s="6">
        <f t="shared" si="1"/>
        <v>15160.06</v>
      </c>
      <c r="Q27" s="9">
        <v>88</v>
      </c>
      <c r="R27" s="9">
        <f t="shared" si="2"/>
        <v>54.1430714285714</v>
      </c>
      <c r="S27" s="9">
        <f t="shared" si="3"/>
        <v>54.1430714285714</v>
      </c>
      <c r="T27" s="9">
        <v>54</v>
      </c>
      <c r="U27" s="9">
        <f t="shared" si="4"/>
        <v>432</v>
      </c>
      <c r="V27" s="9">
        <v>10.1</v>
      </c>
      <c r="W27" s="9">
        <f t="shared" si="5"/>
        <v>4363.2</v>
      </c>
      <c r="X27" s="9">
        <v>11.3</v>
      </c>
      <c r="Y27" s="9">
        <f t="shared" si="6"/>
        <v>48.2654867256637</v>
      </c>
      <c r="Z27" s="9">
        <v>49</v>
      </c>
      <c r="AA27" s="9">
        <f t="shared" si="7"/>
        <v>-0.734513274336287</v>
      </c>
      <c r="AB27" s="9">
        <v>49</v>
      </c>
      <c r="AC27" s="9">
        <f t="shared" si="8"/>
        <v>4429.6</v>
      </c>
      <c r="AD27" s="9">
        <v>49</v>
      </c>
      <c r="AE27" s="9">
        <v>4429.6</v>
      </c>
      <c r="AF27" s="10"/>
    </row>
    <row r="28" spans="1:32">
      <c r="A28" s="6">
        <v>24</v>
      </c>
      <c r="B28" s="7" t="s">
        <v>123</v>
      </c>
      <c r="C28" s="6" t="s">
        <v>233</v>
      </c>
      <c r="D28" s="54" t="s">
        <v>234</v>
      </c>
      <c r="E28" s="8">
        <v>45502</v>
      </c>
      <c r="F28" s="6" t="s">
        <v>201</v>
      </c>
      <c r="G28" s="6">
        <v>230</v>
      </c>
      <c r="H28" s="6">
        <v>8</v>
      </c>
      <c r="I28" s="9">
        <v>27</v>
      </c>
      <c r="J28" s="9" t="s">
        <v>235</v>
      </c>
      <c r="K28" s="9">
        <v>30</v>
      </c>
      <c r="L28" s="9">
        <v>4073.29</v>
      </c>
      <c r="M28" s="9">
        <v>30</v>
      </c>
      <c r="N28" s="9" t="s">
        <v>236</v>
      </c>
      <c r="O28" s="6">
        <f t="shared" si="0"/>
        <v>87</v>
      </c>
      <c r="P28" s="6">
        <f t="shared" si="1"/>
        <v>17313.39</v>
      </c>
      <c r="Q28" s="9">
        <v>87</v>
      </c>
      <c r="R28" s="9">
        <f t="shared" si="2"/>
        <v>75.2756086956522</v>
      </c>
      <c r="S28" s="9">
        <f t="shared" si="3"/>
        <v>75.2756086956522</v>
      </c>
      <c r="T28" s="9">
        <v>75</v>
      </c>
      <c r="U28" s="9">
        <f t="shared" si="4"/>
        <v>600</v>
      </c>
      <c r="V28" s="9">
        <v>10.1</v>
      </c>
      <c r="W28" s="9">
        <f t="shared" si="5"/>
        <v>6060</v>
      </c>
      <c r="X28" s="9">
        <v>11.3</v>
      </c>
      <c r="Y28" s="9">
        <f t="shared" si="6"/>
        <v>67.0353982300885</v>
      </c>
      <c r="Z28" s="9">
        <v>68</v>
      </c>
      <c r="AA28" s="9">
        <f t="shared" si="7"/>
        <v>-0.964601769911511</v>
      </c>
      <c r="AB28" s="9">
        <v>68</v>
      </c>
      <c r="AC28" s="9">
        <f t="shared" si="8"/>
        <v>6147.2</v>
      </c>
      <c r="AD28" s="9">
        <v>68</v>
      </c>
      <c r="AE28" s="9">
        <v>6147.2</v>
      </c>
      <c r="AF28" s="10"/>
    </row>
    <row r="29" spans="1:32">
      <c r="A29" s="6">
        <v>25</v>
      </c>
      <c r="B29" s="7" t="s">
        <v>123</v>
      </c>
      <c r="C29" s="6" t="s">
        <v>237</v>
      </c>
      <c r="D29" s="54" t="s">
        <v>238</v>
      </c>
      <c r="E29" s="8">
        <v>45560</v>
      </c>
      <c r="F29" s="6" t="s">
        <v>146</v>
      </c>
      <c r="G29" s="6">
        <v>280</v>
      </c>
      <c r="H29" s="6">
        <v>8</v>
      </c>
      <c r="I29" s="9">
        <v>29</v>
      </c>
      <c r="J29" s="9" t="s">
        <v>239</v>
      </c>
      <c r="K29" s="9">
        <v>27</v>
      </c>
      <c r="L29" s="9">
        <v>8373.29</v>
      </c>
      <c r="M29" s="9">
        <v>31</v>
      </c>
      <c r="N29" s="9" t="s">
        <v>240</v>
      </c>
      <c r="O29" s="6">
        <f t="shared" si="0"/>
        <v>87</v>
      </c>
      <c r="P29" s="6">
        <f t="shared" si="1"/>
        <v>24748.44</v>
      </c>
      <c r="Q29" s="9">
        <v>87</v>
      </c>
      <c r="R29" s="9">
        <f t="shared" si="2"/>
        <v>88.3872857142857</v>
      </c>
      <c r="S29" s="9">
        <f t="shared" si="3"/>
        <v>87</v>
      </c>
      <c r="T29" s="9">
        <v>87</v>
      </c>
      <c r="U29" s="9">
        <f t="shared" si="4"/>
        <v>696</v>
      </c>
      <c r="V29" s="9">
        <v>10.1</v>
      </c>
      <c r="W29" s="9">
        <f t="shared" si="5"/>
        <v>7029.6</v>
      </c>
      <c r="X29" s="9">
        <v>11.3</v>
      </c>
      <c r="Y29" s="9">
        <f t="shared" si="6"/>
        <v>77.7610619469026</v>
      </c>
      <c r="Z29" s="9">
        <v>79</v>
      </c>
      <c r="AA29" s="9">
        <f t="shared" si="7"/>
        <v>-1.23893805309736</v>
      </c>
      <c r="AB29" s="9">
        <v>79</v>
      </c>
      <c r="AC29" s="9">
        <f t="shared" si="8"/>
        <v>7141.6</v>
      </c>
      <c r="AD29" s="9">
        <v>79</v>
      </c>
      <c r="AE29" s="9">
        <v>7141.6</v>
      </c>
      <c r="AF29" s="10"/>
    </row>
    <row r="30" spans="1:32">
      <c r="A30" s="6">
        <v>26</v>
      </c>
      <c r="B30" s="7" t="s">
        <v>123</v>
      </c>
      <c r="C30" s="6" t="s">
        <v>241</v>
      </c>
      <c r="D30" s="54" t="s">
        <v>242</v>
      </c>
      <c r="E30" s="8">
        <v>45367</v>
      </c>
      <c r="F30" s="6" t="s">
        <v>218</v>
      </c>
      <c r="G30" s="6">
        <v>50</v>
      </c>
      <c r="H30" s="6">
        <v>8</v>
      </c>
      <c r="I30" s="9">
        <v>21</v>
      </c>
      <c r="J30" s="9" t="s">
        <v>243</v>
      </c>
      <c r="K30" s="9">
        <v>24</v>
      </c>
      <c r="L30" s="9">
        <v>2707.1</v>
      </c>
      <c r="M30" s="9">
        <v>27</v>
      </c>
      <c r="N30" s="9" t="s">
        <v>244</v>
      </c>
      <c r="O30" s="6">
        <f t="shared" si="0"/>
        <v>72</v>
      </c>
      <c r="P30" s="6">
        <f t="shared" si="1"/>
        <v>12547.96</v>
      </c>
      <c r="Q30" s="9">
        <v>72</v>
      </c>
      <c r="R30" s="9">
        <f t="shared" si="2"/>
        <v>250.9592</v>
      </c>
      <c r="S30" s="9">
        <f t="shared" si="3"/>
        <v>72</v>
      </c>
      <c r="T30" s="9">
        <v>72</v>
      </c>
      <c r="U30" s="9">
        <f t="shared" si="4"/>
        <v>576</v>
      </c>
      <c r="V30" s="9">
        <v>10.1</v>
      </c>
      <c r="W30" s="9">
        <f t="shared" si="5"/>
        <v>5817.6</v>
      </c>
      <c r="X30" s="9">
        <v>11.3</v>
      </c>
      <c r="Y30" s="9">
        <f t="shared" si="6"/>
        <v>64.353982300885</v>
      </c>
      <c r="Z30" s="9">
        <v>66</v>
      </c>
      <c r="AA30" s="9">
        <f t="shared" si="7"/>
        <v>-1.64601769911505</v>
      </c>
      <c r="AB30" s="9">
        <v>66</v>
      </c>
      <c r="AC30" s="9">
        <f t="shared" si="8"/>
        <v>5966.4</v>
      </c>
      <c r="AD30" s="9">
        <v>66</v>
      </c>
      <c r="AE30" s="9">
        <v>5966.4</v>
      </c>
      <c r="AF30" s="10"/>
    </row>
    <row r="31" spans="1:32">
      <c r="A31" s="6">
        <v>27</v>
      </c>
      <c r="B31" s="7" t="s">
        <v>123</v>
      </c>
      <c r="C31" s="6" t="s">
        <v>245</v>
      </c>
      <c r="D31" s="54" t="s">
        <v>246</v>
      </c>
      <c r="E31" s="8">
        <v>45311</v>
      </c>
      <c r="F31" s="6" t="s">
        <v>218</v>
      </c>
      <c r="G31" s="6">
        <v>50</v>
      </c>
      <c r="H31" s="6">
        <v>8</v>
      </c>
      <c r="I31" s="9">
        <v>31</v>
      </c>
      <c r="J31" s="9" t="s">
        <v>247</v>
      </c>
      <c r="K31" s="9">
        <v>30</v>
      </c>
      <c r="L31" s="9">
        <v>5279.32</v>
      </c>
      <c r="M31" s="9">
        <v>28</v>
      </c>
      <c r="N31" s="9" t="s">
        <v>248</v>
      </c>
      <c r="O31" s="6">
        <f t="shared" si="0"/>
        <v>89</v>
      </c>
      <c r="P31" s="6">
        <f t="shared" si="1"/>
        <v>14011.79</v>
      </c>
      <c r="Q31" s="9">
        <v>89</v>
      </c>
      <c r="R31" s="9">
        <f t="shared" si="2"/>
        <v>280.2358</v>
      </c>
      <c r="S31" s="9">
        <f t="shared" si="3"/>
        <v>89</v>
      </c>
      <c r="T31" s="9">
        <v>89</v>
      </c>
      <c r="U31" s="9">
        <f t="shared" si="4"/>
        <v>712</v>
      </c>
      <c r="V31" s="9">
        <v>10.1</v>
      </c>
      <c r="W31" s="9">
        <f t="shared" si="5"/>
        <v>7191.2</v>
      </c>
      <c r="X31" s="9">
        <v>11.3</v>
      </c>
      <c r="Y31" s="9">
        <f t="shared" si="6"/>
        <v>79.5486725663717</v>
      </c>
      <c r="Z31" s="9">
        <v>81</v>
      </c>
      <c r="AA31" s="9">
        <f t="shared" si="7"/>
        <v>-1.45132743362832</v>
      </c>
      <c r="AB31" s="9">
        <v>81</v>
      </c>
      <c r="AC31" s="9">
        <f t="shared" si="8"/>
        <v>7322.4</v>
      </c>
      <c r="AD31" s="9">
        <v>81</v>
      </c>
      <c r="AE31" s="9">
        <v>7322.4</v>
      </c>
      <c r="AF31" s="10"/>
    </row>
    <row r="32" spans="1:32">
      <c r="A32" s="6">
        <v>28</v>
      </c>
      <c r="B32" s="7" t="s">
        <v>123</v>
      </c>
      <c r="C32" s="6" t="s">
        <v>249</v>
      </c>
      <c r="D32" s="54" t="s">
        <v>250</v>
      </c>
      <c r="E32" s="8">
        <v>45636</v>
      </c>
      <c r="F32" s="6" t="s">
        <v>179</v>
      </c>
      <c r="G32" s="6">
        <v>110</v>
      </c>
      <c r="H32" s="6">
        <v>8</v>
      </c>
      <c r="I32" s="9">
        <v>31</v>
      </c>
      <c r="J32" s="9" t="s">
        <v>251</v>
      </c>
      <c r="K32" s="9">
        <v>30</v>
      </c>
      <c r="L32" s="9">
        <v>11365.66</v>
      </c>
      <c r="M32" s="9">
        <v>30</v>
      </c>
      <c r="N32" s="9" t="s">
        <v>252</v>
      </c>
      <c r="O32" s="6">
        <f t="shared" si="0"/>
        <v>91</v>
      </c>
      <c r="P32" s="6">
        <f t="shared" si="1"/>
        <v>21919.36</v>
      </c>
      <c r="Q32" s="9">
        <v>91</v>
      </c>
      <c r="R32" s="9">
        <f t="shared" si="2"/>
        <v>199.266909090909</v>
      </c>
      <c r="S32" s="9">
        <f t="shared" si="3"/>
        <v>91</v>
      </c>
      <c r="T32" s="9">
        <v>91</v>
      </c>
      <c r="U32" s="9">
        <f t="shared" si="4"/>
        <v>728</v>
      </c>
      <c r="V32" s="9">
        <v>10.1</v>
      </c>
      <c r="W32" s="9">
        <f t="shared" si="5"/>
        <v>7352.8</v>
      </c>
      <c r="X32" s="9">
        <v>11.3</v>
      </c>
      <c r="Y32" s="9">
        <f t="shared" si="6"/>
        <v>81.3362831858407</v>
      </c>
      <c r="Z32" s="9">
        <v>83</v>
      </c>
      <c r="AA32" s="9">
        <f t="shared" si="7"/>
        <v>-1.6637168141593</v>
      </c>
      <c r="AB32" s="9">
        <v>83</v>
      </c>
      <c r="AC32" s="9">
        <f t="shared" si="8"/>
        <v>7503.2</v>
      </c>
      <c r="AD32" s="9">
        <v>83</v>
      </c>
      <c r="AE32" s="9">
        <v>7503.2</v>
      </c>
      <c r="AF32" s="10"/>
    </row>
    <row r="33" spans="1:32">
      <c r="A33" s="6">
        <v>29</v>
      </c>
      <c r="B33" s="7" t="s">
        <v>123</v>
      </c>
      <c r="C33" s="6" t="s">
        <v>253</v>
      </c>
      <c r="D33" s="54" t="s">
        <v>254</v>
      </c>
      <c r="E33" s="8">
        <v>45383</v>
      </c>
      <c r="F33" s="6" t="s">
        <v>218</v>
      </c>
      <c r="G33" s="6">
        <v>50</v>
      </c>
      <c r="H33" s="6">
        <v>8</v>
      </c>
      <c r="I33" s="9">
        <v>31</v>
      </c>
      <c r="J33" s="9" t="s">
        <v>255</v>
      </c>
      <c r="K33" s="9">
        <v>30</v>
      </c>
      <c r="L33" s="9">
        <v>7803.57</v>
      </c>
      <c r="M33" s="9">
        <v>29</v>
      </c>
      <c r="N33" s="9" t="s">
        <v>256</v>
      </c>
      <c r="O33" s="6">
        <f t="shared" si="0"/>
        <v>90</v>
      </c>
      <c r="P33" s="6">
        <f t="shared" si="1"/>
        <v>18741.77</v>
      </c>
      <c r="Q33" s="9">
        <v>90</v>
      </c>
      <c r="R33" s="9">
        <f t="shared" si="2"/>
        <v>374.8354</v>
      </c>
      <c r="S33" s="9">
        <f t="shared" si="3"/>
        <v>90</v>
      </c>
      <c r="T33" s="9">
        <v>90</v>
      </c>
      <c r="U33" s="9">
        <f t="shared" si="4"/>
        <v>720</v>
      </c>
      <c r="V33" s="9">
        <v>10.1</v>
      </c>
      <c r="W33" s="9">
        <f t="shared" si="5"/>
        <v>7272</v>
      </c>
      <c r="X33" s="9">
        <v>11.3</v>
      </c>
      <c r="Y33" s="9">
        <f t="shared" si="6"/>
        <v>80.4424778761062</v>
      </c>
      <c r="Z33" s="9">
        <v>82</v>
      </c>
      <c r="AA33" s="9">
        <f t="shared" si="7"/>
        <v>-1.5575221238938</v>
      </c>
      <c r="AB33" s="9">
        <v>82</v>
      </c>
      <c r="AC33" s="9">
        <f t="shared" si="8"/>
        <v>7412.8</v>
      </c>
      <c r="AD33" s="9">
        <v>82</v>
      </c>
      <c r="AE33" s="9">
        <v>7412.8</v>
      </c>
      <c r="AF33" s="10"/>
    </row>
    <row r="34" spans="1:32">
      <c r="A34" s="6">
        <v>30</v>
      </c>
      <c r="B34" s="7" t="s">
        <v>123</v>
      </c>
      <c r="C34" s="6" t="s">
        <v>257</v>
      </c>
      <c r="D34" s="54" t="s">
        <v>258</v>
      </c>
      <c r="E34" s="8">
        <v>45584</v>
      </c>
      <c r="F34" s="9" t="s">
        <v>259</v>
      </c>
      <c r="G34" s="6">
        <v>230</v>
      </c>
      <c r="H34" s="6">
        <v>6</v>
      </c>
      <c r="I34" s="9">
        <v>31</v>
      </c>
      <c r="J34" s="9" t="s">
        <v>260</v>
      </c>
      <c r="K34" s="9">
        <v>28</v>
      </c>
      <c r="L34" s="9" t="s">
        <v>261</v>
      </c>
      <c r="M34" s="9">
        <v>31</v>
      </c>
      <c r="N34" s="9" t="s">
        <v>262</v>
      </c>
      <c r="O34" s="6">
        <f t="shared" si="0"/>
        <v>90</v>
      </c>
      <c r="P34" s="6">
        <f t="shared" si="1"/>
        <v>18219.81</v>
      </c>
      <c r="Q34" s="9">
        <v>90</v>
      </c>
      <c r="R34" s="9">
        <f t="shared" si="2"/>
        <v>79.2165652173913</v>
      </c>
      <c r="S34" s="9">
        <f t="shared" si="3"/>
        <v>79.2165652173913</v>
      </c>
      <c r="T34" s="9">
        <v>79</v>
      </c>
      <c r="U34" s="9">
        <f t="shared" si="4"/>
        <v>474</v>
      </c>
      <c r="V34" s="9">
        <v>10.1</v>
      </c>
      <c r="W34" s="9">
        <f t="shared" si="5"/>
        <v>4787.4</v>
      </c>
      <c r="X34" s="9">
        <v>11.3</v>
      </c>
      <c r="Y34" s="9">
        <f t="shared" si="6"/>
        <v>70.6106194690265</v>
      </c>
      <c r="Z34" s="9">
        <v>72</v>
      </c>
      <c r="AA34" s="9">
        <f t="shared" si="7"/>
        <v>-1.38938053097347</v>
      </c>
      <c r="AB34" s="9">
        <v>72</v>
      </c>
      <c r="AC34" s="9">
        <f t="shared" si="8"/>
        <v>4881.6</v>
      </c>
      <c r="AD34" s="9">
        <v>72</v>
      </c>
      <c r="AE34" s="9">
        <v>4881.6</v>
      </c>
      <c r="AF34" s="10"/>
    </row>
    <row r="35" spans="1:32">
      <c r="A35" s="6">
        <v>31</v>
      </c>
      <c r="B35" s="7" t="s">
        <v>123</v>
      </c>
      <c r="C35" s="6" t="s">
        <v>263</v>
      </c>
      <c r="D35" s="54" t="s">
        <v>264</v>
      </c>
      <c r="E35" s="8">
        <v>45306</v>
      </c>
      <c r="F35" s="6" t="s">
        <v>218</v>
      </c>
      <c r="G35" s="6">
        <v>50</v>
      </c>
      <c r="H35" s="6">
        <v>8</v>
      </c>
      <c r="I35" s="9">
        <v>24</v>
      </c>
      <c r="J35" s="9" t="s">
        <v>265</v>
      </c>
      <c r="K35" s="9">
        <v>30</v>
      </c>
      <c r="L35" s="9">
        <v>5229.83</v>
      </c>
      <c r="M35" s="9">
        <v>20</v>
      </c>
      <c r="N35" s="9" t="s">
        <v>266</v>
      </c>
      <c r="O35" s="6">
        <f t="shared" si="0"/>
        <v>74</v>
      </c>
      <c r="P35" s="6">
        <f t="shared" si="1"/>
        <v>15351.49</v>
      </c>
      <c r="Q35" s="9">
        <v>74</v>
      </c>
      <c r="R35" s="9">
        <f t="shared" si="2"/>
        <v>307.0298</v>
      </c>
      <c r="S35" s="9">
        <f t="shared" si="3"/>
        <v>74</v>
      </c>
      <c r="T35" s="9">
        <v>74</v>
      </c>
      <c r="U35" s="9">
        <f t="shared" si="4"/>
        <v>592</v>
      </c>
      <c r="V35" s="9">
        <v>10.1</v>
      </c>
      <c r="W35" s="9">
        <f t="shared" si="5"/>
        <v>5979.2</v>
      </c>
      <c r="X35" s="9">
        <v>11.3</v>
      </c>
      <c r="Y35" s="9">
        <f t="shared" si="6"/>
        <v>66.141592920354</v>
      </c>
      <c r="Z35" s="9">
        <v>67</v>
      </c>
      <c r="AA35" s="9">
        <f t="shared" si="7"/>
        <v>-0.858407079646028</v>
      </c>
      <c r="AB35" s="9">
        <v>67</v>
      </c>
      <c r="AC35" s="9">
        <f t="shared" si="8"/>
        <v>6056.8</v>
      </c>
      <c r="AD35" s="9">
        <v>67</v>
      </c>
      <c r="AE35" s="9">
        <v>6056.8</v>
      </c>
      <c r="AF35" s="10"/>
    </row>
    <row r="36" spans="1:32">
      <c r="A36" s="6">
        <v>32</v>
      </c>
      <c r="B36" s="7" t="s">
        <v>123</v>
      </c>
      <c r="C36" s="6" t="s">
        <v>267</v>
      </c>
      <c r="D36" s="54" t="s">
        <v>268</v>
      </c>
      <c r="E36" s="8">
        <v>45311</v>
      </c>
      <c r="F36" s="6" t="s">
        <v>126</v>
      </c>
      <c r="G36" s="6">
        <v>110</v>
      </c>
      <c r="H36" s="6">
        <v>8</v>
      </c>
      <c r="I36" s="9">
        <v>30</v>
      </c>
      <c r="J36" s="9" t="s">
        <v>269</v>
      </c>
      <c r="K36" s="9">
        <v>30</v>
      </c>
      <c r="L36" s="9">
        <v>6614.94</v>
      </c>
      <c r="M36" s="9">
        <v>31</v>
      </c>
      <c r="N36" s="9" t="s">
        <v>270</v>
      </c>
      <c r="O36" s="6">
        <f t="shared" si="0"/>
        <v>91</v>
      </c>
      <c r="P36" s="6">
        <f t="shared" si="1"/>
        <v>15129.94</v>
      </c>
      <c r="Q36" s="9">
        <v>91</v>
      </c>
      <c r="R36" s="9">
        <f t="shared" si="2"/>
        <v>137.544909090909</v>
      </c>
      <c r="S36" s="9">
        <f t="shared" si="3"/>
        <v>91</v>
      </c>
      <c r="T36" s="9">
        <v>91</v>
      </c>
      <c r="U36" s="9">
        <f t="shared" si="4"/>
        <v>728</v>
      </c>
      <c r="V36" s="9">
        <v>10.1</v>
      </c>
      <c r="W36" s="9">
        <f t="shared" si="5"/>
        <v>7352.8</v>
      </c>
      <c r="X36" s="9">
        <v>11.3</v>
      </c>
      <c r="Y36" s="9">
        <f t="shared" si="6"/>
        <v>81.3362831858407</v>
      </c>
      <c r="Z36" s="9">
        <v>83</v>
      </c>
      <c r="AA36" s="9">
        <f t="shared" si="7"/>
        <v>-1.6637168141593</v>
      </c>
      <c r="AB36" s="9">
        <v>83</v>
      </c>
      <c r="AC36" s="9">
        <f t="shared" si="8"/>
        <v>7503.2</v>
      </c>
      <c r="AD36" s="9">
        <v>83</v>
      </c>
      <c r="AE36" s="9">
        <v>7503.2</v>
      </c>
      <c r="AF36" s="10"/>
    </row>
    <row r="37" spans="1:32">
      <c r="A37" s="6">
        <v>33</v>
      </c>
      <c r="B37" s="7" t="s">
        <v>123</v>
      </c>
      <c r="C37" s="6" t="s">
        <v>271</v>
      </c>
      <c r="D37" s="54" t="s">
        <v>272</v>
      </c>
      <c r="E37" s="8">
        <v>45622</v>
      </c>
      <c r="F37" s="6" t="s">
        <v>146</v>
      </c>
      <c r="G37" s="6">
        <v>280</v>
      </c>
      <c r="H37" s="6">
        <v>6</v>
      </c>
      <c r="I37" s="9">
        <v>31</v>
      </c>
      <c r="J37" s="9" t="s">
        <v>273</v>
      </c>
      <c r="K37" s="9">
        <v>25</v>
      </c>
      <c r="L37" s="9" t="s">
        <v>274</v>
      </c>
      <c r="M37" s="9">
        <v>24</v>
      </c>
      <c r="N37" s="9" t="s">
        <v>275</v>
      </c>
      <c r="O37" s="6">
        <f t="shared" si="0"/>
        <v>80</v>
      </c>
      <c r="P37" s="6">
        <f t="shared" si="1"/>
        <v>19179.48</v>
      </c>
      <c r="Q37" s="9">
        <v>80</v>
      </c>
      <c r="R37" s="9">
        <f t="shared" si="2"/>
        <v>68.4981428571429</v>
      </c>
      <c r="S37" s="9">
        <f t="shared" si="3"/>
        <v>68.4981428571429</v>
      </c>
      <c r="T37" s="9">
        <v>68</v>
      </c>
      <c r="U37" s="9">
        <f t="shared" si="4"/>
        <v>408</v>
      </c>
      <c r="V37" s="9">
        <v>10.1</v>
      </c>
      <c r="W37" s="9">
        <f t="shared" si="5"/>
        <v>4120.8</v>
      </c>
      <c r="X37" s="9">
        <v>11.3</v>
      </c>
      <c r="Y37" s="9">
        <f t="shared" si="6"/>
        <v>60.7787610619469</v>
      </c>
      <c r="Z37" s="9">
        <v>62</v>
      </c>
      <c r="AA37" s="9">
        <f t="shared" si="7"/>
        <v>-1.2212389380531</v>
      </c>
      <c r="AB37" s="9">
        <v>62</v>
      </c>
      <c r="AC37" s="9">
        <f t="shared" si="8"/>
        <v>4203.6</v>
      </c>
      <c r="AD37" s="9">
        <v>62</v>
      </c>
      <c r="AE37" s="9">
        <v>4203.6</v>
      </c>
      <c r="AF37" s="10"/>
    </row>
    <row r="38" spans="1:32">
      <c r="A38" s="6">
        <v>34</v>
      </c>
      <c r="B38" s="7" t="s">
        <v>123</v>
      </c>
      <c r="C38" s="6" t="s">
        <v>276</v>
      </c>
      <c r="D38" s="54" t="s">
        <v>277</v>
      </c>
      <c r="E38" s="8">
        <v>45560</v>
      </c>
      <c r="F38" s="6" t="s">
        <v>179</v>
      </c>
      <c r="G38" s="6">
        <v>110</v>
      </c>
      <c r="H38" s="6">
        <v>8</v>
      </c>
      <c r="I38" s="9">
        <v>31</v>
      </c>
      <c r="J38" s="9" t="s">
        <v>278</v>
      </c>
      <c r="K38" s="9">
        <v>29</v>
      </c>
      <c r="L38" s="9" t="s">
        <v>279</v>
      </c>
      <c r="M38" s="9">
        <v>25</v>
      </c>
      <c r="N38" s="9" t="s">
        <v>280</v>
      </c>
      <c r="O38" s="6">
        <f t="shared" si="0"/>
        <v>85</v>
      </c>
      <c r="P38" s="6">
        <f t="shared" si="1"/>
        <v>10371.48</v>
      </c>
      <c r="Q38" s="9">
        <v>85</v>
      </c>
      <c r="R38" s="9">
        <f t="shared" si="2"/>
        <v>94.2861818181818</v>
      </c>
      <c r="S38" s="9">
        <f t="shared" si="3"/>
        <v>85</v>
      </c>
      <c r="T38" s="9">
        <v>85</v>
      </c>
      <c r="U38" s="9">
        <f t="shared" si="4"/>
        <v>680</v>
      </c>
      <c r="V38" s="9">
        <v>10.1</v>
      </c>
      <c r="W38" s="9">
        <f t="shared" si="5"/>
        <v>6868</v>
      </c>
      <c r="X38" s="9">
        <v>11.3</v>
      </c>
      <c r="Y38" s="9">
        <f t="shared" si="6"/>
        <v>75.9734513274336</v>
      </c>
      <c r="Z38" s="9">
        <v>78</v>
      </c>
      <c r="AA38" s="9">
        <f t="shared" si="7"/>
        <v>-2.02654867256638</v>
      </c>
      <c r="AB38" s="9">
        <v>78</v>
      </c>
      <c r="AC38" s="9">
        <f t="shared" si="8"/>
        <v>7051.2</v>
      </c>
      <c r="AD38" s="9">
        <v>78</v>
      </c>
      <c r="AE38" s="9">
        <v>7051.2</v>
      </c>
      <c r="AF38" s="10"/>
    </row>
    <row r="39" spans="1:32">
      <c r="A39" s="6">
        <v>35</v>
      </c>
      <c r="B39" s="7" t="s">
        <v>123</v>
      </c>
      <c r="C39" s="6" t="s">
        <v>281</v>
      </c>
      <c r="D39" s="54" t="s">
        <v>282</v>
      </c>
      <c r="E39" s="8">
        <v>45391</v>
      </c>
      <c r="F39" s="6" t="s">
        <v>218</v>
      </c>
      <c r="G39" s="6">
        <v>50</v>
      </c>
      <c r="H39" s="6">
        <v>8</v>
      </c>
      <c r="I39" s="9">
        <v>31</v>
      </c>
      <c r="J39" s="9" t="s">
        <v>283</v>
      </c>
      <c r="K39" s="9">
        <v>30</v>
      </c>
      <c r="L39" s="9">
        <v>4302.85</v>
      </c>
      <c r="M39" s="9">
        <v>29</v>
      </c>
      <c r="N39" s="9" t="s">
        <v>284</v>
      </c>
      <c r="O39" s="6">
        <f t="shared" si="0"/>
        <v>90</v>
      </c>
      <c r="P39" s="6">
        <f t="shared" si="1"/>
        <v>14638.35</v>
      </c>
      <c r="Q39" s="9">
        <v>90</v>
      </c>
      <c r="R39" s="9">
        <f t="shared" si="2"/>
        <v>292.767</v>
      </c>
      <c r="S39" s="9">
        <f t="shared" si="3"/>
        <v>90</v>
      </c>
      <c r="T39" s="9">
        <v>90</v>
      </c>
      <c r="U39" s="9">
        <f t="shared" si="4"/>
        <v>720</v>
      </c>
      <c r="V39" s="9">
        <v>10.1</v>
      </c>
      <c r="W39" s="9">
        <f t="shared" si="5"/>
        <v>7272</v>
      </c>
      <c r="X39" s="9">
        <v>11.3</v>
      </c>
      <c r="Y39" s="9">
        <f t="shared" si="6"/>
        <v>80.4424778761062</v>
      </c>
      <c r="Z39" s="9">
        <v>82</v>
      </c>
      <c r="AA39" s="9">
        <f t="shared" si="7"/>
        <v>-1.5575221238938</v>
      </c>
      <c r="AB39" s="9">
        <v>82</v>
      </c>
      <c r="AC39" s="9">
        <f t="shared" si="8"/>
        <v>7412.8</v>
      </c>
      <c r="AD39" s="9">
        <v>82</v>
      </c>
      <c r="AE39" s="9">
        <v>7412.8</v>
      </c>
      <c r="AF39" s="10"/>
    </row>
    <row r="40" spans="1:32">
      <c r="A40" s="6">
        <v>36</v>
      </c>
      <c r="B40" s="7" t="s">
        <v>123</v>
      </c>
      <c r="C40" s="6" t="s">
        <v>285</v>
      </c>
      <c r="D40" s="54" t="s">
        <v>286</v>
      </c>
      <c r="E40" s="8">
        <v>45392</v>
      </c>
      <c r="F40" s="9" t="s">
        <v>218</v>
      </c>
      <c r="G40" s="6">
        <v>50</v>
      </c>
      <c r="H40" s="6">
        <v>8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6">
        <f t="shared" si="0"/>
        <v>0</v>
      </c>
      <c r="P40" s="6">
        <f t="shared" si="1"/>
        <v>0</v>
      </c>
      <c r="Q40" s="9">
        <v>0</v>
      </c>
      <c r="R40" s="9">
        <f t="shared" si="2"/>
        <v>0</v>
      </c>
      <c r="S40" s="9">
        <f t="shared" si="3"/>
        <v>0</v>
      </c>
      <c r="T40" s="9">
        <v>0</v>
      </c>
      <c r="U40" s="9">
        <f t="shared" si="4"/>
        <v>0</v>
      </c>
      <c r="V40" s="9">
        <v>10.1</v>
      </c>
      <c r="W40" s="9">
        <f t="shared" si="5"/>
        <v>0</v>
      </c>
      <c r="X40" s="9">
        <v>11.3</v>
      </c>
      <c r="Y40" s="9">
        <f t="shared" si="6"/>
        <v>0</v>
      </c>
      <c r="Z40" s="9">
        <v>0</v>
      </c>
      <c r="AA40" s="9">
        <f t="shared" si="7"/>
        <v>0</v>
      </c>
      <c r="AB40" s="9">
        <v>0</v>
      </c>
      <c r="AC40" s="9">
        <f t="shared" si="8"/>
        <v>0</v>
      </c>
      <c r="AD40" s="9">
        <v>0</v>
      </c>
      <c r="AE40" s="9">
        <v>0</v>
      </c>
      <c r="AF40" s="10"/>
    </row>
    <row r="41" spans="1:32">
      <c r="A41" s="6">
        <v>37</v>
      </c>
      <c r="B41" s="7" t="s">
        <v>123</v>
      </c>
      <c r="C41" s="6" t="s">
        <v>287</v>
      </c>
      <c r="D41" s="54" t="s">
        <v>288</v>
      </c>
      <c r="E41" s="8">
        <v>45413</v>
      </c>
      <c r="F41" s="6" t="s">
        <v>218</v>
      </c>
      <c r="G41" s="6">
        <v>50</v>
      </c>
      <c r="H41" s="6">
        <v>8</v>
      </c>
      <c r="I41" s="9">
        <v>31</v>
      </c>
      <c r="J41" s="9" t="s">
        <v>289</v>
      </c>
      <c r="K41" s="9">
        <v>30</v>
      </c>
      <c r="L41" s="9">
        <v>5493.05</v>
      </c>
      <c r="M41" s="9">
        <v>27</v>
      </c>
      <c r="N41" s="9" t="s">
        <v>290</v>
      </c>
      <c r="O41" s="6">
        <f t="shared" si="0"/>
        <v>88</v>
      </c>
      <c r="P41" s="6">
        <f t="shared" si="1"/>
        <v>14677.97</v>
      </c>
      <c r="Q41" s="9">
        <v>88</v>
      </c>
      <c r="R41" s="9">
        <f t="shared" si="2"/>
        <v>293.5594</v>
      </c>
      <c r="S41" s="9">
        <f t="shared" si="3"/>
        <v>88</v>
      </c>
      <c r="T41" s="9">
        <v>88</v>
      </c>
      <c r="U41" s="9">
        <f t="shared" si="4"/>
        <v>704</v>
      </c>
      <c r="V41" s="9">
        <v>10.1</v>
      </c>
      <c r="W41" s="9">
        <f t="shared" si="5"/>
        <v>7110.4</v>
      </c>
      <c r="X41" s="9">
        <v>11.3</v>
      </c>
      <c r="Y41" s="9">
        <f t="shared" si="6"/>
        <v>78.6548672566372</v>
      </c>
      <c r="Z41" s="9">
        <v>80</v>
      </c>
      <c r="AA41" s="9">
        <f t="shared" si="7"/>
        <v>-1.34513274336284</v>
      </c>
      <c r="AB41" s="9">
        <v>80</v>
      </c>
      <c r="AC41" s="9">
        <f t="shared" si="8"/>
        <v>7232</v>
      </c>
      <c r="AD41" s="9">
        <v>80</v>
      </c>
      <c r="AE41" s="9">
        <v>7232</v>
      </c>
      <c r="AF41" s="10"/>
    </row>
    <row r="42" spans="1:32">
      <c r="A42" s="6">
        <v>38</v>
      </c>
      <c r="B42" s="7" t="s">
        <v>123</v>
      </c>
      <c r="C42" s="6" t="s">
        <v>291</v>
      </c>
      <c r="D42" s="54" t="s">
        <v>292</v>
      </c>
      <c r="E42" s="8">
        <v>45444</v>
      </c>
      <c r="F42" s="6" t="s">
        <v>293</v>
      </c>
      <c r="G42" s="6">
        <v>280</v>
      </c>
      <c r="H42" s="6">
        <v>8</v>
      </c>
      <c r="I42" s="9">
        <v>31</v>
      </c>
      <c r="J42" s="9" t="s">
        <v>294</v>
      </c>
      <c r="K42" s="9">
        <v>30</v>
      </c>
      <c r="L42" s="9">
        <v>11557.24</v>
      </c>
      <c r="M42" s="9">
        <v>30</v>
      </c>
      <c r="N42" s="9" t="s">
        <v>295</v>
      </c>
      <c r="O42" s="6">
        <f t="shared" si="0"/>
        <v>91</v>
      </c>
      <c r="P42" s="6">
        <f t="shared" si="1"/>
        <v>26267.89</v>
      </c>
      <c r="Q42" s="9">
        <v>91</v>
      </c>
      <c r="R42" s="9">
        <f t="shared" si="2"/>
        <v>93.8138928571429</v>
      </c>
      <c r="S42" s="9">
        <f t="shared" si="3"/>
        <v>91</v>
      </c>
      <c r="T42" s="9">
        <v>91</v>
      </c>
      <c r="U42" s="9">
        <f t="shared" si="4"/>
        <v>728</v>
      </c>
      <c r="V42" s="9">
        <v>10.1</v>
      </c>
      <c r="W42" s="9">
        <f t="shared" si="5"/>
        <v>7352.8</v>
      </c>
      <c r="X42" s="9">
        <v>11.3</v>
      </c>
      <c r="Y42" s="9">
        <f t="shared" si="6"/>
        <v>81.3362831858407</v>
      </c>
      <c r="Z42" s="9">
        <v>83</v>
      </c>
      <c r="AA42" s="9">
        <f t="shared" si="7"/>
        <v>-1.6637168141593</v>
      </c>
      <c r="AB42" s="9">
        <v>83</v>
      </c>
      <c r="AC42" s="9">
        <f t="shared" si="8"/>
        <v>7503.2</v>
      </c>
      <c r="AD42" s="9">
        <v>83</v>
      </c>
      <c r="AE42" s="9">
        <v>7503.2</v>
      </c>
      <c r="AF42" s="10"/>
    </row>
    <row r="43" spans="1:32">
      <c r="A43" s="6">
        <v>39</v>
      </c>
      <c r="B43" s="7" t="s">
        <v>123</v>
      </c>
      <c r="C43" s="6" t="s">
        <v>296</v>
      </c>
      <c r="D43" s="54" t="s">
        <v>297</v>
      </c>
      <c r="E43" s="8">
        <v>45391</v>
      </c>
      <c r="F43" s="6" t="s">
        <v>218</v>
      </c>
      <c r="G43" s="6">
        <v>50</v>
      </c>
      <c r="H43" s="6">
        <v>8</v>
      </c>
      <c r="I43" s="9">
        <v>17</v>
      </c>
      <c r="J43" s="9" t="s">
        <v>298</v>
      </c>
      <c r="K43" s="9">
        <v>28</v>
      </c>
      <c r="L43" s="9">
        <v>4186.26</v>
      </c>
      <c r="M43" s="9">
        <v>30</v>
      </c>
      <c r="N43" s="9" t="s">
        <v>299</v>
      </c>
      <c r="O43" s="6">
        <f t="shared" si="0"/>
        <v>75</v>
      </c>
      <c r="P43" s="6">
        <f t="shared" si="1"/>
        <v>8367.62</v>
      </c>
      <c r="Q43" s="9">
        <v>75</v>
      </c>
      <c r="R43" s="9">
        <f t="shared" si="2"/>
        <v>167.3524</v>
      </c>
      <c r="S43" s="9">
        <f t="shared" si="3"/>
        <v>75</v>
      </c>
      <c r="T43" s="9">
        <v>75</v>
      </c>
      <c r="U43" s="9">
        <f t="shared" si="4"/>
        <v>600</v>
      </c>
      <c r="V43" s="9">
        <v>10.1</v>
      </c>
      <c r="W43" s="9">
        <f t="shared" si="5"/>
        <v>6060</v>
      </c>
      <c r="X43" s="9">
        <v>11.3</v>
      </c>
      <c r="Y43" s="9">
        <f t="shared" si="6"/>
        <v>67.0353982300885</v>
      </c>
      <c r="Z43" s="9">
        <v>68</v>
      </c>
      <c r="AA43" s="9">
        <f t="shared" si="7"/>
        <v>-0.964601769911511</v>
      </c>
      <c r="AB43" s="9">
        <v>68</v>
      </c>
      <c r="AC43" s="9">
        <f t="shared" si="8"/>
        <v>6147.2</v>
      </c>
      <c r="AD43" s="9">
        <v>68</v>
      </c>
      <c r="AE43" s="9">
        <v>6147.2</v>
      </c>
      <c r="AF43" s="10"/>
    </row>
    <row r="44" spans="1:32">
      <c r="A44" s="6">
        <v>40</v>
      </c>
      <c r="B44" s="7" t="s">
        <v>123</v>
      </c>
      <c r="C44" s="6" t="s">
        <v>300</v>
      </c>
      <c r="D44" s="54" t="s">
        <v>301</v>
      </c>
      <c r="E44" s="8">
        <v>45391</v>
      </c>
      <c r="F44" s="6" t="s">
        <v>218</v>
      </c>
      <c r="G44" s="6">
        <v>50</v>
      </c>
      <c r="H44" s="6">
        <v>8</v>
      </c>
      <c r="I44" s="9">
        <v>31</v>
      </c>
      <c r="J44" s="9" t="s">
        <v>302</v>
      </c>
      <c r="K44" s="9">
        <v>30</v>
      </c>
      <c r="L44" s="9">
        <v>3389.41</v>
      </c>
      <c r="M44" s="9">
        <v>31</v>
      </c>
      <c r="N44" s="9" t="s">
        <v>303</v>
      </c>
      <c r="O44" s="6">
        <f t="shared" si="0"/>
        <v>92</v>
      </c>
      <c r="P44" s="6">
        <f t="shared" si="1"/>
        <v>11834.79</v>
      </c>
      <c r="Q44" s="9">
        <v>92</v>
      </c>
      <c r="R44" s="9">
        <f t="shared" si="2"/>
        <v>236.6958</v>
      </c>
      <c r="S44" s="9">
        <f t="shared" si="3"/>
        <v>92</v>
      </c>
      <c r="T44" s="9">
        <v>92</v>
      </c>
      <c r="U44" s="9">
        <f t="shared" si="4"/>
        <v>736</v>
      </c>
      <c r="V44" s="9">
        <v>10.1</v>
      </c>
      <c r="W44" s="9">
        <f t="shared" si="5"/>
        <v>7433.6</v>
      </c>
      <c r="X44" s="9">
        <v>11.3</v>
      </c>
      <c r="Y44" s="9">
        <f t="shared" si="6"/>
        <v>82.2300884955752</v>
      </c>
      <c r="Z44" s="9">
        <v>84</v>
      </c>
      <c r="AA44" s="9">
        <f t="shared" si="7"/>
        <v>-1.76991150442478</v>
      </c>
      <c r="AB44" s="9">
        <v>84</v>
      </c>
      <c r="AC44" s="9">
        <f t="shared" si="8"/>
        <v>7593.6</v>
      </c>
      <c r="AD44" s="9">
        <v>84</v>
      </c>
      <c r="AE44" s="9">
        <v>7593.6</v>
      </c>
      <c r="AF44" s="10"/>
    </row>
    <row r="45" spans="1:32">
      <c r="A45" s="6">
        <v>41</v>
      </c>
      <c r="B45" s="7" t="s">
        <v>123</v>
      </c>
      <c r="C45" s="6" t="s">
        <v>304</v>
      </c>
      <c r="D45" s="54" t="s">
        <v>305</v>
      </c>
      <c r="E45" s="8">
        <v>45479</v>
      </c>
      <c r="F45" s="6" t="s">
        <v>126</v>
      </c>
      <c r="G45" s="6">
        <v>110</v>
      </c>
      <c r="H45" s="6">
        <v>8</v>
      </c>
      <c r="I45" s="9">
        <v>31</v>
      </c>
      <c r="J45" s="9" t="s">
        <v>306</v>
      </c>
      <c r="K45" s="9">
        <v>30</v>
      </c>
      <c r="L45" s="9" t="s">
        <v>307</v>
      </c>
      <c r="M45" s="9">
        <v>30</v>
      </c>
      <c r="N45" s="9" t="s">
        <v>308</v>
      </c>
      <c r="O45" s="6">
        <f t="shared" si="0"/>
        <v>91</v>
      </c>
      <c r="P45" s="6">
        <f t="shared" si="1"/>
        <v>11578.18</v>
      </c>
      <c r="Q45" s="9">
        <v>91</v>
      </c>
      <c r="R45" s="9">
        <f t="shared" si="2"/>
        <v>105.256181818182</v>
      </c>
      <c r="S45" s="9">
        <f t="shared" si="3"/>
        <v>91</v>
      </c>
      <c r="T45" s="9">
        <v>91</v>
      </c>
      <c r="U45" s="9">
        <f t="shared" si="4"/>
        <v>728</v>
      </c>
      <c r="V45" s="9">
        <v>10.1</v>
      </c>
      <c r="W45" s="9">
        <f t="shared" si="5"/>
        <v>7352.8</v>
      </c>
      <c r="X45" s="9">
        <v>11.3</v>
      </c>
      <c r="Y45" s="9">
        <f t="shared" si="6"/>
        <v>81.3362831858407</v>
      </c>
      <c r="Z45" s="9">
        <v>83</v>
      </c>
      <c r="AA45" s="9">
        <f t="shared" si="7"/>
        <v>-1.6637168141593</v>
      </c>
      <c r="AB45" s="9">
        <v>83</v>
      </c>
      <c r="AC45" s="9">
        <f t="shared" si="8"/>
        <v>7503.2</v>
      </c>
      <c r="AD45" s="9">
        <v>83</v>
      </c>
      <c r="AE45" s="9">
        <v>7503.2</v>
      </c>
      <c r="AF45" s="10"/>
    </row>
    <row r="46" spans="1:32">
      <c r="A46" s="6">
        <v>42</v>
      </c>
      <c r="B46" s="7" t="s">
        <v>123</v>
      </c>
      <c r="C46" s="6" t="s">
        <v>309</v>
      </c>
      <c r="D46" s="54" t="s">
        <v>310</v>
      </c>
      <c r="E46" s="6" t="s">
        <v>151</v>
      </c>
      <c r="F46" s="6" t="s">
        <v>195</v>
      </c>
      <c r="G46" s="6">
        <v>60</v>
      </c>
      <c r="H46" s="6">
        <v>8</v>
      </c>
      <c r="I46" s="9">
        <v>31</v>
      </c>
      <c r="J46" s="9" t="s">
        <v>311</v>
      </c>
      <c r="K46" s="9">
        <v>30</v>
      </c>
      <c r="L46" s="9">
        <v>5462.1</v>
      </c>
      <c r="M46" s="9">
        <v>29</v>
      </c>
      <c r="N46" s="9" t="s">
        <v>312</v>
      </c>
      <c r="O46" s="6">
        <f t="shared" si="0"/>
        <v>90</v>
      </c>
      <c r="P46" s="6">
        <f t="shared" si="1"/>
        <v>19575.93</v>
      </c>
      <c r="Q46" s="9">
        <v>90</v>
      </c>
      <c r="R46" s="9">
        <f t="shared" si="2"/>
        <v>326.2655</v>
      </c>
      <c r="S46" s="9">
        <f t="shared" si="3"/>
        <v>90</v>
      </c>
      <c r="T46" s="9">
        <v>90</v>
      </c>
      <c r="U46" s="9">
        <f t="shared" si="4"/>
        <v>720</v>
      </c>
      <c r="V46" s="9">
        <v>10.1</v>
      </c>
      <c r="W46" s="9">
        <f t="shared" si="5"/>
        <v>7272</v>
      </c>
      <c r="X46" s="9">
        <v>11.3</v>
      </c>
      <c r="Y46" s="9">
        <f t="shared" si="6"/>
        <v>80.4424778761062</v>
      </c>
      <c r="Z46" s="9">
        <v>82</v>
      </c>
      <c r="AA46" s="9">
        <f t="shared" si="7"/>
        <v>-1.5575221238938</v>
      </c>
      <c r="AB46" s="9">
        <v>82</v>
      </c>
      <c r="AC46" s="9">
        <f t="shared" si="8"/>
        <v>7412.8</v>
      </c>
      <c r="AD46" s="9">
        <v>82</v>
      </c>
      <c r="AE46" s="9">
        <v>7412.8</v>
      </c>
      <c r="AF46" s="10"/>
    </row>
    <row r="47" spans="1:32">
      <c r="A47" s="6">
        <v>43</v>
      </c>
      <c r="B47" s="7" t="s">
        <v>123</v>
      </c>
      <c r="C47" s="6" t="s">
        <v>313</v>
      </c>
      <c r="D47" s="54" t="s">
        <v>314</v>
      </c>
      <c r="E47" s="8">
        <v>45308</v>
      </c>
      <c r="F47" s="6" t="s">
        <v>201</v>
      </c>
      <c r="G47" s="6">
        <v>230</v>
      </c>
      <c r="H47" s="6">
        <v>6</v>
      </c>
      <c r="I47" s="9">
        <v>30</v>
      </c>
      <c r="J47" s="9" t="s">
        <v>315</v>
      </c>
      <c r="K47" s="9">
        <v>27</v>
      </c>
      <c r="L47" s="9" t="s">
        <v>316</v>
      </c>
      <c r="M47" s="9">
        <v>16</v>
      </c>
      <c r="N47" s="9" t="s">
        <v>317</v>
      </c>
      <c r="O47" s="6">
        <f t="shared" si="0"/>
        <v>73</v>
      </c>
      <c r="P47" s="6">
        <f t="shared" si="1"/>
        <v>16441.79</v>
      </c>
      <c r="Q47" s="9">
        <v>73</v>
      </c>
      <c r="R47" s="9">
        <f t="shared" si="2"/>
        <v>71.4860434782609</v>
      </c>
      <c r="S47" s="9">
        <f t="shared" si="3"/>
        <v>71.4860434782609</v>
      </c>
      <c r="T47" s="9">
        <v>71</v>
      </c>
      <c r="U47" s="9">
        <f t="shared" si="4"/>
        <v>426</v>
      </c>
      <c r="V47" s="9">
        <v>10.1</v>
      </c>
      <c r="W47" s="9">
        <f t="shared" si="5"/>
        <v>4302.6</v>
      </c>
      <c r="X47" s="9">
        <v>11.3</v>
      </c>
      <c r="Y47" s="9">
        <f t="shared" si="6"/>
        <v>63.4601769911504</v>
      </c>
      <c r="Z47" s="9">
        <v>65</v>
      </c>
      <c r="AA47" s="9">
        <f t="shared" si="7"/>
        <v>-1.53982300884957</v>
      </c>
      <c r="AB47" s="9">
        <v>65</v>
      </c>
      <c r="AC47" s="9">
        <f t="shared" si="8"/>
        <v>4407</v>
      </c>
      <c r="AD47" s="9">
        <v>65</v>
      </c>
      <c r="AE47" s="9">
        <v>4407</v>
      </c>
      <c r="AF47" s="10"/>
    </row>
    <row r="48" spans="1:32">
      <c r="A48" s="11" t="s">
        <v>29</v>
      </c>
      <c r="B48" s="12" t="s">
        <v>123</v>
      </c>
      <c r="C48" s="6"/>
      <c r="D48" s="6"/>
      <c r="E48" s="6"/>
      <c r="F48" s="6"/>
      <c r="G48" s="6"/>
      <c r="H48" s="6"/>
      <c r="I48" s="9"/>
      <c r="J48" s="9"/>
      <c r="K48" s="9"/>
      <c r="L48" s="9"/>
      <c r="M48" s="9"/>
      <c r="N48" s="9"/>
      <c r="O48" s="6"/>
      <c r="P48" s="6"/>
      <c r="Q48" s="9"/>
      <c r="R48" s="9"/>
      <c r="S48" s="9">
        <f t="shared" si="3"/>
        <v>0</v>
      </c>
      <c r="T48" s="9"/>
      <c r="U48" s="9">
        <f t="shared" si="4"/>
        <v>0</v>
      </c>
      <c r="V48" s="9"/>
      <c r="W48" s="9"/>
      <c r="X48" s="9"/>
      <c r="Y48" s="9"/>
      <c r="Z48" s="9"/>
      <c r="AA48" s="9">
        <f t="shared" si="7"/>
        <v>0</v>
      </c>
      <c r="AB48" s="9"/>
      <c r="AC48" s="9">
        <f t="shared" si="8"/>
        <v>0</v>
      </c>
      <c r="AD48" s="9"/>
      <c r="AE48" s="9">
        <f>SUM(AE5:AE47)</f>
        <v>279697.6</v>
      </c>
      <c r="AF48" s="10"/>
    </row>
    <row r="49" ht="28.8" spans="1:32">
      <c r="A49" s="6">
        <v>44</v>
      </c>
      <c r="B49" s="7" t="s">
        <v>318</v>
      </c>
      <c r="C49" s="6" t="s">
        <v>319</v>
      </c>
      <c r="D49" s="54" t="s">
        <v>320</v>
      </c>
      <c r="E49" s="13" t="s">
        <v>321</v>
      </c>
      <c r="F49" s="6" t="s">
        <v>322</v>
      </c>
      <c r="G49" s="6">
        <v>40</v>
      </c>
      <c r="H49" s="6">
        <v>8</v>
      </c>
      <c r="I49" s="9">
        <v>29</v>
      </c>
      <c r="J49" s="9" t="s">
        <v>323</v>
      </c>
      <c r="K49" s="9">
        <v>29</v>
      </c>
      <c r="L49" s="9">
        <v>7385.3</v>
      </c>
      <c r="M49" s="9">
        <v>29</v>
      </c>
      <c r="N49" s="9">
        <v>6345.5</v>
      </c>
      <c r="O49" s="6">
        <f t="shared" ref="O49:O69" si="9">M49+K49+I50</f>
        <v>87</v>
      </c>
      <c r="P49" s="6">
        <f t="shared" ref="P49:P69" si="10">N49+L49+J50</f>
        <v>15864.5</v>
      </c>
      <c r="Q49" s="9">
        <v>87</v>
      </c>
      <c r="R49" s="9">
        <f t="shared" ref="R49:R64" si="11">P49/G49</f>
        <v>396.6125</v>
      </c>
      <c r="S49" s="9">
        <f t="shared" si="3"/>
        <v>87</v>
      </c>
      <c r="T49" s="9">
        <v>87</v>
      </c>
      <c r="U49" s="9">
        <f t="shared" si="4"/>
        <v>696</v>
      </c>
      <c r="V49" s="9">
        <v>10.1</v>
      </c>
      <c r="W49" s="9">
        <f t="shared" ref="W49:W64" si="12">T49*H49*V49</f>
        <v>7029.6</v>
      </c>
      <c r="X49" s="9">
        <v>11.3</v>
      </c>
      <c r="Y49" s="9">
        <f t="shared" ref="Y49:Y64" si="13">W49/X49/H49</f>
        <v>77.7610619469026</v>
      </c>
      <c r="Z49" s="9">
        <v>79</v>
      </c>
      <c r="AA49" s="9">
        <f t="shared" si="7"/>
        <v>-1.23893805309736</v>
      </c>
      <c r="AB49" s="9">
        <v>79</v>
      </c>
      <c r="AC49" s="9">
        <f t="shared" si="8"/>
        <v>7141.6</v>
      </c>
      <c r="AD49" s="9">
        <v>79</v>
      </c>
      <c r="AE49" s="9">
        <v>7141.6</v>
      </c>
      <c r="AF49" s="10"/>
    </row>
    <row r="50" ht="28.8" spans="1:32">
      <c r="A50" s="6">
        <v>45</v>
      </c>
      <c r="B50" s="7" t="s">
        <v>318</v>
      </c>
      <c r="C50" s="6" t="s">
        <v>324</v>
      </c>
      <c r="D50" s="54" t="s">
        <v>325</v>
      </c>
      <c r="E50" s="13" t="s">
        <v>326</v>
      </c>
      <c r="F50" s="6" t="s">
        <v>327</v>
      </c>
      <c r="G50" s="6">
        <v>40</v>
      </c>
      <c r="H50" s="6">
        <v>18</v>
      </c>
      <c r="I50" s="9">
        <v>29</v>
      </c>
      <c r="J50" s="9" t="s">
        <v>328</v>
      </c>
      <c r="K50" s="9">
        <v>23</v>
      </c>
      <c r="L50" s="9">
        <v>2818.3</v>
      </c>
      <c r="M50" s="9">
        <v>23</v>
      </c>
      <c r="N50" s="9">
        <v>4378.4</v>
      </c>
      <c r="O50" s="6">
        <f t="shared" si="9"/>
        <v>75</v>
      </c>
      <c r="P50" s="6">
        <f t="shared" si="10"/>
        <v>11509.6</v>
      </c>
      <c r="Q50" s="9">
        <v>75</v>
      </c>
      <c r="R50" s="9">
        <f t="shared" si="11"/>
        <v>287.74</v>
      </c>
      <c r="S50" s="9">
        <f t="shared" si="3"/>
        <v>75</v>
      </c>
      <c r="T50" s="9">
        <v>75</v>
      </c>
      <c r="U50" s="9">
        <f t="shared" si="4"/>
        <v>1350</v>
      </c>
      <c r="V50" s="9">
        <v>10.1</v>
      </c>
      <c r="W50" s="9">
        <f t="shared" si="12"/>
        <v>13635</v>
      </c>
      <c r="X50" s="9">
        <v>11.3</v>
      </c>
      <c r="Y50" s="9">
        <f t="shared" si="13"/>
        <v>67.0353982300885</v>
      </c>
      <c r="Z50" s="9">
        <v>68</v>
      </c>
      <c r="AA50" s="9">
        <f t="shared" si="7"/>
        <v>-0.964601769911511</v>
      </c>
      <c r="AB50" s="9">
        <v>68</v>
      </c>
      <c r="AC50" s="9">
        <f t="shared" si="8"/>
        <v>13831.2</v>
      </c>
      <c r="AD50" s="9">
        <v>68</v>
      </c>
      <c r="AE50" s="9">
        <v>13831.2</v>
      </c>
      <c r="AF50" s="10"/>
    </row>
    <row r="51" ht="28.8" spans="1:32">
      <c r="A51" s="6">
        <v>46</v>
      </c>
      <c r="B51" s="7" t="s">
        <v>318</v>
      </c>
      <c r="C51" s="6" t="s">
        <v>329</v>
      </c>
      <c r="D51" s="54" t="s">
        <v>330</v>
      </c>
      <c r="E51" s="13" t="s">
        <v>331</v>
      </c>
      <c r="F51" s="6" t="s">
        <v>332</v>
      </c>
      <c r="G51" s="6">
        <v>80</v>
      </c>
      <c r="H51" s="6">
        <v>8</v>
      </c>
      <c r="I51" s="9">
        <v>29</v>
      </c>
      <c r="J51" s="9" t="s">
        <v>333</v>
      </c>
      <c r="K51" s="9">
        <v>29</v>
      </c>
      <c r="L51" s="9">
        <v>6213.2</v>
      </c>
      <c r="M51" s="9">
        <v>29</v>
      </c>
      <c r="N51" s="9">
        <v>4093.5</v>
      </c>
      <c r="O51" s="6">
        <f t="shared" si="9"/>
        <v>87</v>
      </c>
      <c r="P51" s="6">
        <f t="shared" si="10"/>
        <v>14680.8</v>
      </c>
      <c r="Q51" s="9">
        <v>87</v>
      </c>
      <c r="R51" s="9">
        <f t="shared" si="11"/>
        <v>183.51</v>
      </c>
      <c r="S51" s="9">
        <f t="shared" si="3"/>
        <v>87</v>
      </c>
      <c r="T51" s="9">
        <v>87</v>
      </c>
      <c r="U51" s="9">
        <f t="shared" si="4"/>
        <v>696</v>
      </c>
      <c r="V51" s="9">
        <v>10.1</v>
      </c>
      <c r="W51" s="9">
        <f t="shared" si="12"/>
        <v>7029.6</v>
      </c>
      <c r="X51" s="9">
        <v>11.3</v>
      </c>
      <c r="Y51" s="9">
        <f t="shared" si="13"/>
        <v>77.7610619469026</v>
      </c>
      <c r="Z51" s="9">
        <v>79</v>
      </c>
      <c r="AA51" s="9">
        <f t="shared" si="7"/>
        <v>-1.23893805309736</v>
      </c>
      <c r="AB51" s="9">
        <v>79</v>
      </c>
      <c r="AC51" s="9">
        <f t="shared" si="8"/>
        <v>7141.6</v>
      </c>
      <c r="AD51" s="9">
        <v>79</v>
      </c>
      <c r="AE51" s="9">
        <v>7141.6</v>
      </c>
      <c r="AF51" s="10"/>
    </row>
    <row r="52" ht="28.8" spans="1:32">
      <c r="A52" s="6">
        <v>47</v>
      </c>
      <c r="B52" s="7" t="s">
        <v>318</v>
      </c>
      <c r="C52" s="6" t="s">
        <v>334</v>
      </c>
      <c r="D52" s="54" t="s">
        <v>335</v>
      </c>
      <c r="E52" s="8" t="s">
        <v>336</v>
      </c>
      <c r="F52" s="6" t="s">
        <v>322</v>
      </c>
      <c r="G52" s="6">
        <v>40</v>
      </c>
      <c r="H52" s="6">
        <v>8</v>
      </c>
      <c r="I52" s="9">
        <v>29</v>
      </c>
      <c r="J52" s="9" t="s">
        <v>337</v>
      </c>
      <c r="K52" s="9">
        <v>29</v>
      </c>
      <c r="L52" s="9">
        <v>3938.6</v>
      </c>
      <c r="M52" s="9">
        <v>29</v>
      </c>
      <c r="N52" s="9">
        <v>2496.9</v>
      </c>
      <c r="O52" s="6">
        <f t="shared" si="9"/>
        <v>86</v>
      </c>
      <c r="P52" s="6">
        <f t="shared" si="10"/>
        <v>11070.1</v>
      </c>
      <c r="Q52" s="9">
        <v>86</v>
      </c>
      <c r="R52" s="9">
        <f t="shared" si="11"/>
        <v>276.7525</v>
      </c>
      <c r="S52" s="9">
        <f t="shared" si="3"/>
        <v>86</v>
      </c>
      <c r="T52" s="9">
        <v>86</v>
      </c>
      <c r="U52" s="9">
        <f t="shared" si="4"/>
        <v>688</v>
      </c>
      <c r="V52" s="9">
        <v>10.1</v>
      </c>
      <c r="W52" s="9">
        <f t="shared" si="12"/>
        <v>6948.8</v>
      </c>
      <c r="X52" s="9">
        <v>11.3</v>
      </c>
      <c r="Y52" s="9">
        <f t="shared" si="13"/>
        <v>76.8672566371681</v>
      </c>
      <c r="Z52" s="9">
        <v>78</v>
      </c>
      <c r="AA52" s="9">
        <f t="shared" si="7"/>
        <v>-1.13274336283186</v>
      </c>
      <c r="AB52" s="9">
        <v>78</v>
      </c>
      <c r="AC52" s="9">
        <f t="shared" si="8"/>
        <v>7051.2</v>
      </c>
      <c r="AD52" s="9">
        <v>78</v>
      </c>
      <c r="AE52" s="9">
        <v>7051.2</v>
      </c>
      <c r="AF52" s="10"/>
    </row>
    <row r="53" ht="28.8" spans="1:32">
      <c r="A53" s="6">
        <v>48</v>
      </c>
      <c r="B53" s="7" t="s">
        <v>318</v>
      </c>
      <c r="C53" s="6" t="s">
        <v>338</v>
      </c>
      <c r="D53" s="54" t="s">
        <v>339</v>
      </c>
      <c r="E53" s="6" t="s">
        <v>340</v>
      </c>
      <c r="F53" s="6" t="s">
        <v>341</v>
      </c>
      <c r="G53" s="6">
        <v>120</v>
      </c>
      <c r="H53" s="6">
        <v>8</v>
      </c>
      <c r="I53" s="9">
        <v>28</v>
      </c>
      <c r="J53" s="9" t="s">
        <v>342</v>
      </c>
      <c r="K53" s="9">
        <v>28</v>
      </c>
      <c r="L53" s="9">
        <v>5121.6</v>
      </c>
      <c r="M53" s="9">
        <v>28</v>
      </c>
      <c r="N53" s="9">
        <v>5228.8</v>
      </c>
      <c r="O53" s="6">
        <f t="shared" si="9"/>
        <v>85</v>
      </c>
      <c r="P53" s="6">
        <f t="shared" si="10"/>
        <v>14976.863</v>
      </c>
      <c r="Q53" s="9">
        <v>85</v>
      </c>
      <c r="R53" s="9">
        <f t="shared" si="11"/>
        <v>124.807191666667</v>
      </c>
      <c r="S53" s="9">
        <f t="shared" si="3"/>
        <v>85</v>
      </c>
      <c r="T53" s="9">
        <v>85</v>
      </c>
      <c r="U53" s="9">
        <f t="shared" si="4"/>
        <v>680</v>
      </c>
      <c r="V53" s="9">
        <v>10.1</v>
      </c>
      <c r="W53" s="9">
        <f t="shared" si="12"/>
        <v>6868</v>
      </c>
      <c r="X53" s="9">
        <v>11.3</v>
      </c>
      <c r="Y53" s="9">
        <f t="shared" si="13"/>
        <v>75.9734513274336</v>
      </c>
      <c r="Z53" s="9">
        <v>78</v>
      </c>
      <c r="AA53" s="9">
        <f t="shared" si="7"/>
        <v>-2.02654867256638</v>
      </c>
      <c r="AB53" s="9">
        <v>78</v>
      </c>
      <c r="AC53" s="9">
        <f t="shared" si="8"/>
        <v>7051.2</v>
      </c>
      <c r="AD53" s="9">
        <v>78</v>
      </c>
      <c r="AE53" s="9">
        <v>7051.2</v>
      </c>
      <c r="AF53" s="10"/>
    </row>
    <row r="54" ht="28.8" spans="1:32">
      <c r="A54" s="6">
        <v>49</v>
      </c>
      <c r="B54" s="7" t="s">
        <v>318</v>
      </c>
      <c r="C54" s="6" t="s">
        <v>343</v>
      </c>
      <c r="D54" s="54" t="s">
        <v>344</v>
      </c>
      <c r="E54" s="6" t="s">
        <v>345</v>
      </c>
      <c r="F54" s="6" t="s">
        <v>332</v>
      </c>
      <c r="G54" s="6">
        <v>80</v>
      </c>
      <c r="H54" s="6">
        <v>8</v>
      </c>
      <c r="I54" s="9">
        <v>29</v>
      </c>
      <c r="J54" s="9" t="s">
        <v>346</v>
      </c>
      <c r="K54" s="9">
        <v>29</v>
      </c>
      <c r="L54" s="9">
        <v>3611.7</v>
      </c>
      <c r="M54" s="9">
        <v>29</v>
      </c>
      <c r="N54" s="9">
        <v>1507.8</v>
      </c>
      <c r="O54" s="6">
        <f t="shared" si="9"/>
        <v>87</v>
      </c>
      <c r="P54" s="6">
        <f t="shared" si="10"/>
        <v>7657.6</v>
      </c>
      <c r="Q54" s="9">
        <v>87</v>
      </c>
      <c r="R54" s="9">
        <f t="shared" si="11"/>
        <v>95.72</v>
      </c>
      <c r="S54" s="9">
        <f t="shared" si="3"/>
        <v>87</v>
      </c>
      <c r="T54" s="9">
        <v>87</v>
      </c>
      <c r="U54" s="9">
        <f t="shared" si="4"/>
        <v>696</v>
      </c>
      <c r="V54" s="9">
        <v>10.1</v>
      </c>
      <c r="W54" s="9">
        <f t="shared" si="12"/>
        <v>7029.6</v>
      </c>
      <c r="X54" s="9">
        <v>11.3</v>
      </c>
      <c r="Y54" s="9">
        <f t="shared" si="13"/>
        <v>77.7610619469026</v>
      </c>
      <c r="Z54" s="9">
        <v>79</v>
      </c>
      <c r="AA54" s="9">
        <f t="shared" si="7"/>
        <v>-1.23893805309736</v>
      </c>
      <c r="AB54" s="9">
        <v>79</v>
      </c>
      <c r="AC54" s="9">
        <f t="shared" si="8"/>
        <v>7141.6</v>
      </c>
      <c r="AD54" s="9">
        <v>79</v>
      </c>
      <c r="AE54" s="9">
        <v>7141.6</v>
      </c>
      <c r="AF54" s="10"/>
    </row>
    <row r="55" ht="28.8" spans="1:32">
      <c r="A55" s="6">
        <v>50</v>
      </c>
      <c r="B55" s="7" t="s">
        <v>318</v>
      </c>
      <c r="C55" s="6" t="s">
        <v>347</v>
      </c>
      <c r="D55" s="54" t="s">
        <v>348</v>
      </c>
      <c r="E55" s="6" t="s">
        <v>349</v>
      </c>
      <c r="F55" s="6" t="s">
        <v>350</v>
      </c>
      <c r="G55" s="6">
        <v>50</v>
      </c>
      <c r="H55" s="6">
        <v>6</v>
      </c>
      <c r="I55" s="9">
        <v>29</v>
      </c>
      <c r="J55" s="9" t="s">
        <v>351</v>
      </c>
      <c r="K55" s="9">
        <v>25</v>
      </c>
      <c r="L55" s="9">
        <v>1728.6</v>
      </c>
      <c r="M55" s="9">
        <v>25</v>
      </c>
      <c r="N55" s="9">
        <v>1452.8</v>
      </c>
      <c r="O55" s="6">
        <f t="shared" si="9"/>
        <v>79</v>
      </c>
      <c r="P55" s="6">
        <f t="shared" si="10"/>
        <v>5047.5</v>
      </c>
      <c r="Q55" s="9">
        <v>79</v>
      </c>
      <c r="R55" s="9">
        <f t="shared" si="11"/>
        <v>100.95</v>
      </c>
      <c r="S55" s="9">
        <f t="shared" si="3"/>
        <v>79</v>
      </c>
      <c r="T55" s="9">
        <v>79</v>
      </c>
      <c r="U55" s="9">
        <f t="shared" si="4"/>
        <v>474</v>
      </c>
      <c r="V55" s="9">
        <v>10.1</v>
      </c>
      <c r="W55" s="9">
        <f t="shared" si="12"/>
        <v>4787.4</v>
      </c>
      <c r="X55" s="9">
        <v>11.3</v>
      </c>
      <c r="Y55" s="9">
        <f t="shared" si="13"/>
        <v>70.6106194690265</v>
      </c>
      <c r="Z55" s="9">
        <v>72</v>
      </c>
      <c r="AA55" s="9">
        <f t="shared" si="7"/>
        <v>-1.38938053097347</v>
      </c>
      <c r="AB55" s="9">
        <v>72</v>
      </c>
      <c r="AC55" s="9">
        <f t="shared" si="8"/>
        <v>4881.6</v>
      </c>
      <c r="AD55" s="9">
        <v>72</v>
      </c>
      <c r="AE55" s="9">
        <v>4881.6</v>
      </c>
      <c r="AF55" s="10"/>
    </row>
    <row r="56" ht="28.8" spans="1:32">
      <c r="A56" s="6">
        <v>51</v>
      </c>
      <c r="B56" s="7" t="s">
        <v>318</v>
      </c>
      <c r="C56" s="6" t="s">
        <v>352</v>
      </c>
      <c r="D56" s="54" t="s">
        <v>353</v>
      </c>
      <c r="E56" s="6" t="s">
        <v>354</v>
      </c>
      <c r="F56" s="6" t="s">
        <v>350</v>
      </c>
      <c r="G56" s="6">
        <v>70</v>
      </c>
      <c r="H56" s="6">
        <v>6</v>
      </c>
      <c r="I56" s="9">
        <v>29</v>
      </c>
      <c r="J56" s="9">
        <v>1866.1</v>
      </c>
      <c r="K56" s="9">
        <v>28</v>
      </c>
      <c r="L56" s="9">
        <v>1743.7</v>
      </c>
      <c r="M56" s="9">
        <v>28</v>
      </c>
      <c r="N56" s="9">
        <v>1646.2</v>
      </c>
      <c r="O56" s="6">
        <f t="shared" si="9"/>
        <v>75</v>
      </c>
      <c r="P56" s="6">
        <f t="shared" si="10"/>
        <v>3689.8</v>
      </c>
      <c r="Q56" s="9">
        <v>75</v>
      </c>
      <c r="R56" s="9">
        <f t="shared" si="11"/>
        <v>52.7114285714286</v>
      </c>
      <c r="S56" s="9">
        <f t="shared" si="3"/>
        <v>52.7114285714286</v>
      </c>
      <c r="T56" s="9">
        <v>52</v>
      </c>
      <c r="U56" s="9">
        <f t="shared" si="4"/>
        <v>312</v>
      </c>
      <c r="V56" s="9">
        <v>10.1</v>
      </c>
      <c r="W56" s="9">
        <f t="shared" si="12"/>
        <v>3151.2</v>
      </c>
      <c r="X56" s="9">
        <v>11.3</v>
      </c>
      <c r="Y56" s="9">
        <f t="shared" si="13"/>
        <v>46.4778761061947</v>
      </c>
      <c r="Z56" s="9">
        <v>47</v>
      </c>
      <c r="AA56" s="9">
        <f t="shared" si="7"/>
        <v>-0.522123893805315</v>
      </c>
      <c r="AB56" s="9">
        <v>47</v>
      </c>
      <c r="AC56" s="9">
        <f t="shared" si="8"/>
        <v>3186.6</v>
      </c>
      <c r="AD56" s="9">
        <v>47</v>
      </c>
      <c r="AE56" s="9">
        <v>3186.6</v>
      </c>
      <c r="AF56" s="10"/>
    </row>
    <row r="57" ht="28.8" spans="1:32">
      <c r="A57" s="6">
        <v>52</v>
      </c>
      <c r="B57" s="7" t="s">
        <v>318</v>
      </c>
      <c r="C57" s="6" t="s">
        <v>355</v>
      </c>
      <c r="D57" s="54" t="s">
        <v>356</v>
      </c>
      <c r="E57" s="6" t="s">
        <v>357</v>
      </c>
      <c r="F57" s="6" t="s">
        <v>350</v>
      </c>
      <c r="G57" s="6">
        <v>70</v>
      </c>
      <c r="H57" s="6">
        <v>6</v>
      </c>
      <c r="I57" s="9">
        <v>19</v>
      </c>
      <c r="J57" s="9" t="s">
        <v>358</v>
      </c>
      <c r="K57" s="9">
        <v>25</v>
      </c>
      <c r="L57" s="9">
        <v>1871.3</v>
      </c>
      <c r="M57" s="9">
        <v>25</v>
      </c>
      <c r="N57" s="9">
        <v>1629.2</v>
      </c>
      <c r="O57" s="6">
        <f t="shared" si="9"/>
        <v>79</v>
      </c>
      <c r="P57" s="6">
        <f t="shared" si="10"/>
        <v>4660.9</v>
      </c>
      <c r="Q57" s="9">
        <v>79</v>
      </c>
      <c r="R57" s="9">
        <f t="shared" si="11"/>
        <v>66.5842857142857</v>
      </c>
      <c r="S57" s="9">
        <f t="shared" si="3"/>
        <v>66.5842857142857</v>
      </c>
      <c r="T57" s="9">
        <v>66</v>
      </c>
      <c r="U57" s="9">
        <f t="shared" si="4"/>
        <v>396</v>
      </c>
      <c r="V57" s="9">
        <v>10.1</v>
      </c>
      <c r="W57" s="9">
        <f t="shared" si="12"/>
        <v>3999.6</v>
      </c>
      <c r="X57" s="9">
        <v>11.3</v>
      </c>
      <c r="Y57" s="9">
        <f t="shared" si="13"/>
        <v>58.9911504424779</v>
      </c>
      <c r="Z57" s="9">
        <v>60</v>
      </c>
      <c r="AA57" s="9">
        <f t="shared" si="7"/>
        <v>-1.00884955752213</v>
      </c>
      <c r="AB57" s="9">
        <v>60</v>
      </c>
      <c r="AC57" s="9">
        <f t="shared" si="8"/>
        <v>4068</v>
      </c>
      <c r="AD57" s="9">
        <v>60</v>
      </c>
      <c r="AE57" s="9">
        <v>4068</v>
      </c>
      <c r="AF57" s="10"/>
    </row>
    <row r="58" ht="28.8" spans="1:32">
      <c r="A58" s="6">
        <v>53</v>
      </c>
      <c r="B58" s="7" t="s">
        <v>318</v>
      </c>
      <c r="C58" s="6" t="s">
        <v>359</v>
      </c>
      <c r="D58" s="54" t="s">
        <v>360</v>
      </c>
      <c r="E58" s="6" t="s">
        <v>361</v>
      </c>
      <c r="F58" s="6" t="s">
        <v>332</v>
      </c>
      <c r="G58" s="6">
        <v>95</v>
      </c>
      <c r="H58" s="6">
        <v>8</v>
      </c>
      <c r="I58" s="9">
        <v>29</v>
      </c>
      <c r="J58" s="9">
        <v>1160.4</v>
      </c>
      <c r="K58" s="9">
        <v>28</v>
      </c>
      <c r="L58" s="9">
        <v>0</v>
      </c>
      <c r="M58" s="9">
        <v>28</v>
      </c>
      <c r="N58" s="9">
        <v>1000.1</v>
      </c>
      <c r="O58" s="6">
        <f t="shared" si="9"/>
        <v>85</v>
      </c>
      <c r="P58" s="6">
        <f t="shared" si="10"/>
        <v>2285.1</v>
      </c>
      <c r="Q58" s="9">
        <v>85</v>
      </c>
      <c r="R58" s="9">
        <f t="shared" si="11"/>
        <v>24.0536842105263</v>
      </c>
      <c r="S58" s="9">
        <f t="shared" si="3"/>
        <v>24.0536842105263</v>
      </c>
      <c r="T58" s="9">
        <v>24</v>
      </c>
      <c r="U58" s="9">
        <f t="shared" si="4"/>
        <v>192</v>
      </c>
      <c r="V58" s="9">
        <v>10.1</v>
      </c>
      <c r="W58" s="9">
        <f t="shared" si="12"/>
        <v>1939.2</v>
      </c>
      <c r="X58" s="9">
        <v>11.3</v>
      </c>
      <c r="Y58" s="9">
        <f t="shared" si="13"/>
        <v>21.4513274336283</v>
      </c>
      <c r="Z58" s="9">
        <v>22</v>
      </c>
      <c r="AA58" s="9">
        <f t="shared" si="7"/>
        <v>-0.548672566371685</v>
      </c>
      <c r="AB58" s="9">
        <v>22</v>
      </c>
      <c r="AC58" s="9">
        <f t="shared" si="8"/>
        <v>1988.8</v>
      </c>
      <c r="AD58" s="9">
        <v>22</v>
      </c>
      <c r="AE58" s="9">
        <v>1988.8</v>
      </c>
      <c r="AF58" s="10"/>
    </row>
    <row r="59" ht="28.8" spans="1:32">
      <c r="A59" s="6">
        <v>54</v>
      </c>
      <c r="B59" s="7" t="s">
        <v>318</v>
      </c>
      <c r="C59" s="6" t="s">
        <v>362</v>
      </c>
      <c r="D59" s="54" t="s">
        <v>363</v>
      </c>
      <c r="E59" s="6" t="s">
        <v>364</v>
      </c>
      <c r="F59" s="6" t="s">
        <v>365</v>
      </c>
      <c r="G59" s="6">
        <v>55</v>
      </c>
      <c r="H59" s="6">
        <v>8</v>
      </c>
      <c r="I59" s="9">
        <v>29</v>
      </c>
      <c r="J59" s="9">
        <v>1285</v>
      </c>
      <c r="K59" s="9">
        <v>28</v>
      </c>
      <c r="L59" s="9">
        <v>2600.3</v>
      </c>
      <c r="M59" s="9">
        <v>28</v>
      </c>
      <c r="N59" s="9">
        <v>1047.5</v>
      </c>
      <c r="O59" s="6">
        <f t="shared" si="9"/>
        <v>85</v>
      </c>
      <c r="P59" s="6">
        <f t="shared" si="10"/>
        <v>8742.415</v>
      </c>
      <c r="Q59" s="9">
        <v>85</v>
      </c>
      <c r="R59" s="9">
        <f t="shared" si="11"/>
        <v>158.953</v>
      </c>
      <c r="S59" s="9">
        <f t="shared" si="3"/>
        <v>85</v>
      </c>
      <c r="T59" s="9">
        <v>85</v>
      </c>
      <c r="U59" s="9">
        <f t="shared" si="4"/>
        <v>680</v>
      </c>
      <c r="V59" s="9">
        <v>10.1</v>
      </c>
      <c r="W59" s="9">
        <f t="shared" si="12"/>
        <v>6868</v>
      </c>
      <c r="X59" s="9">
        <v>11.3</v>
      </c>
      <c r="Y59" s="9">
        <f t="shared" si="13"/>
        <v>75.9734513274336</v>
      </c>
      <c r="Z59" s="9">
        <v>78</v>
      </c>
      <c r="AA59" s="9">
        <f t="shared" si="7"/>
        <v>-2.02654867256638</v>
      </c>
      <c r="AB59" s="9">
        <v>78</v>
      </c>
      <c r="AC59" s="9">
        <f t="shared" si="8"/>
        <v>7051.2</v>
      </c>
      <c r="AD59" s="9">
        <v>78</v>
      </c>
      <c r="AE59" s="9">
        <v>7051.2</v>
      </c>
      <c r="AF59" s="10"/>
    </row>
    <row r="60" ht="28.8" spans="1:32">
      <c r="A60" s="6">
        <v>55</v>
      </c>
      <c r="B60" s="7" t="s">
        <v>318</v>
      </c>
      <c r="C60" s="6" t="s">
        <v>366</v>
      </c>
      <c r="D60" s="54" t="s">
        <v>367</v>
      </c>
      <c r="E60" s="6" t="s">
        <v>368</v>
      </c>
      <c r="F60" s="6" t="s">
        <v>322</v>
      </c>
      <c r="G60" s="6">
        <v>40</v>
      </c>
      <c r="H60" s="6">
        <v>8</v>
      </c>
      <c r="I60" s="9">
        <v>29</v>
      </c>
      <c r="J60" s="9">
        <v>5094.615</v>
      </c>
      <c r="K60" s="9">
        <v>28</v>
      </c>
      <c r="L60" s="9">
        <v>7992.8</v>
      </c>
      <c r="M60" s="9">
        <v>28</v>
      </c>
      <c r="N60" s="9">
        <v>8267.1</v>
      </c>
      <c r="O60" s="6">
        <f t="shared" si="9"/>
        <v>85</v>
      </c>
      <c r="P60" s="6">
        <f t="shared" si="10"/>
        <v>17950.8</v>
      </c>
      <c r="Q60" s="9">
        <v>85</v>
      </c>
      <c r="R60" s="9">
        <f t="shared" si="11"/>
        <v>448.77</v>
      </c>
      <c r="S60" s="9">
        <f t="shared" si="3"/>
        <v>85</v>
      </c>
      <c r="T60" s="9">
        <v>85</v>
      </c>
      <c r="U60" s="9">
        <f t="shared" si="4"/>
        <v>680</v>
      </c>
      <c r="V60" s="9">
        <v>10.1</v>
      </c>
      <c r="W60" s="9">
        <f t="shared" si="12"/>
        <v>6868</v>
      </c>
      <c r="X60" s="9">
        <v>11.3</v>
      </c>
      <c r="Y60" s="9">
        <f t="shared" si="13"/>
        <v>75.9734513274336</v>
      </c>
      <c r="Z60" s="9">
        <v>78</v>
      </c>
      <c r="AA60" s="9">
        <f t="shared" si="7"/>
        <v>-2.02654867256638</v>
      </c>
      <c r="AB60" s="9">
        <v>78</v>
      </c>
      <c r="AC60" s="9">
        <f t="shared" si="8"/>
        <v>7051.2</v>
      </c>
      <c r="AD60" s="9">
        <v>78</v>
      </c>
      <c r="AE60" s="9">
        <v>7051.2</v>
      </c>
      <c r="AF60" s="10"/>
    </row>
    <row r="61" ht="28.8" spans="1:32">
      <c r="A61" s="6">
        <v>56</v>
      </c>
      <c r="B61" s="7" t="s">
        <v>318</v>
      </c>
      <c r="C61" s="6" t="s">
        <v>369</v>
      </c>
      <c r="D61" s="54" t="s">
        <v>370</v>
      </c>
      <c r="E61" s="6" t="s">
        <v>371</v>
      </c>
      <c r="F61" s="6" t="s">
        <v>350</v>
      </c>
      <c r="G61" s="6">
        <v>70</v>
      </c>
      <c r="H61" s="6">
        <v>8</v>
      </c>
      <c r="I61" s="9">
        <v>29</v>
      </c>
      <c r="J61" s="9">
        <v>1690.9</v>
      </c>
      <c r="K61" s="9">
        <v>28</v>
      </c>
      <c r="L61" s="9">
        <v>3380.2</v>
      </c>
      <c r="M61" s="9">
        <v>28</v>
      </c>
      <c r="N61" s="9">
        <v>1048.9</v>
      </c>
      <c r="O61" s="6">
        <f t="shared" si="9"/>
        <v>85</v>
      </c>
      <c r="P61" s="6">
        <f t="shared" si="10"/>
        <v>8489.074</v>
      </c>
      <c r="Q61" s="9">
        <v>85</v>
      </c>
      <c r="R61" s="9">
        <f t="shared" si="11"/>
        <v>121.272485714286</v>
      </c>
      <c r="S61" s="9">
        <f t="shared" si="3"/>
        <v>85</v>
      </c>
      <c r="T61" s="9">
        <v>85</v>
      </c>
      <c r="U61" s="9">
        <f t="shared" si="4"/>
        <v>680</v>
      </c>
      <c r="V61" s="9">
        <v>10.1</v>
      </c>
      <c r="W61" s="9">
        <f t="shared" si="12"/>
        <v>6868</v>
      </c>
      <c r="X61" s="9">
        <v>11.3</v>
      </c>
      <c r="Y61" s="9">
        <f t="shared" si="13"/>
        <v>75.9734513274336</v>
      </c>
      <c r="Z61" s="9">
        <v>78</v>
      </c>
      <c r="AA61" s="9">
        <f t="shared" si="7"/>
        <v>-2.02654867256638</v>
      </c>
      <c r="AB61" s="9">
        <v>78</v>
      </c>
      <c r="AC61" s="9">
        <f t="shared" si="8"/>
        <v>7051.2</v>
      </c>
      <c r="AD61" s="9">
        <v>78</v>
      </c>
      <c r="AE61" s="9">
        <v>7051.2</v>
      </c>
      <c r="AF61" s="10"/>
    </row>
    <row r="62" ht="28.8" spans="1:32">
      <c r="A62" s="6">
        <v>57</v>
      </c>
      <c r="B62" s="7" t="s">
        <v>318</v>
      </c>
      <c r="C62" s="6" t="s">
        <v>372</v>
      </c>
      <c r="D62" s="54" t="s">
        <v>373</v>
      </c>
      <c r="E62" s="14" t="s">
        <v>374</v>
      </c>
      <c r="F62" s="6" t="s">
        <v>375</v>
      </c>
      <c r="G62" s="6">
        <v>45</v>
      </c>
      <c r="H62" s="6">
        <v>6</v>
      </c>
      <c r="I62" s="9">
        <v>29</v>
      </c>
      <c r="J62" s="9" t="s">
        <v>376</v>
      </c>
      <c r="K62" s="9">
        <v>28</v>
      </c>
      <c r="L62" s="9">
        <v>11308.5</v>
      </c>
      <c r="M62" s="9">
        <v>28</v>
      </c>
      <c r="N62" s="9">
        <v>5006.1</v>
      </c>
      <c r="O62" s="6">
        <f t="shared" si="9"/>
        <v>85</v>
      </c>
      <c r="P62" s="6">
        <f t="shared" si="10"/>
        <v>21417.5</v>
      </c>
      <c r="Q62" s="9">
        <v>85</v>
      </c>
      <c r="R62" s="9">
        <f t="shared" si="11"/>
        <v>475.944444444444</v>
      </c>
      <c r="S62" s="9">
        <f t="shared" si="3"/>
        <v>85</v>
      </c>
      <c r="T62" s="9">
        <v>85</v>
      </c>
      <c r="U62" s="9">
        <f t="shared" si="4"/>
        <v>510</v>
      </c>
      <c r="V62" s="9">
        <v>10.1</v>
      </c>
      <c r="W62" s="9">
        <f t="shared" si="12"/>
        <v>5151</v>
      </c>
      <c r="X62" s="9">
        <v>11.3</v>
      </c>
      <c r="Y62" s="9">
        <f t="shared" si="13"/>
        <v>75.9734513274336</v>
      </c>
      <c r="Z62" s="9">
        <v>78</v>
      </c>
      <c r="AA62" s="9">
        <f t="shared" si="7"/>
        <v>-2.02654867256638</v>
      </c>
      <c r="AB62" s="9">
        <v>78</v>
      </c>
      <c r="AC62" s="9">
        <f t="shared" si="8"/>
        <v>5288.4</v>
      </c>
      <c r="AD62" s="9">
        <v>78</v>
      </c>
      <c r="AE62" s="9">
        <v>5288.4</v>
      </c>
      <c r="AF62" s="10"/>
    </row>
    <row r="63" ht="28.8" spans="1:32">
      <c r="A63" s="6">
        <v>58</v>
      </c>
      <c r="B63" s="7" t="s">
        <v>318</v>
      </c>
      <c r="C63" s="6" t="s">
        <v>377</v>
      </c>
      <c r="D63" s="54" t="s">
        <v>378</v>
      </c>
      <c r="E63" s="14" t="s">
        <v>368</v>
      </c>
      <c r="F63" s="6" t="s">
        <v>379</v>
      </c>
      <c r="G63" s="6">
        <v>45</v>
      </c>
      <c r="H63" s="6">
        <v>48</v>
      </c>
      <c r="I63" s="9">
        <v>29</v>
      </c>
      <c r="J63" s="9">
        <v>5102.9</v>
      </c>
      <c r="K63" s="9">
        <v>28</v>
      </c>
      <c r="L63" s="9">
        <v>5143.7</v>
      </c>
      <c r="M63" s="9">
        <v>28</v>
      </c>
      <c r="N63" s="9">
        <v>5767.9</v>
      </c>
      <c r="O63" s="6">
        <f t="shared" si="9"/>
        <v>85</v>
      </c>
      <c r="P63" s="6">
        <f t="shared" si="10"/>
        <v>15841.7</v>
      </c>
      <c r="Q63" s="9">
        <v>85</v>
      </c>
      <c r="R63" s="9">
        <f t="shared" si="11"/>
        <v>352.037777777778</v>
      </c>
      <c r="S63" s="9">
        <f t="shared" si="3"/>
        <v>85</v>
      </c>
      <c r="T63" s="9">
        <v>85</v>
      </c>
      <c r="U63" s="9">
        <f t="shared" si="4"/>
        <v>4080</v>
      </c>
      <c r="V63" s="9">
        <v>10.1</v>
      </c>
      <c r="W63" s="9">
        <f t="shared" si="12"/>
        <v>41208</v>
      </c>
      <c r="X63" s="9">
        <v>11.3</v>
      </c>
      <c r="Y63" s="9">
        <f t="shared" si="13"/>
        <v>75.9734513274336</v>
      </c>
      <c r="Z63" s="9">
        <v>78</v>
      </c>
      <c r="AA63" s="9">
        <f t="shared" si="7"/>
        <v>-2.02654867256638</v>
      </c>
      <c r="AB63" s="9">
        <v>78</v>
      </c>
      <c r="AC63" s="9">
        <f t="shared" si="8"/>
        <v>42307.2</v>
      </c>
      <c r="AD63" s="9">
        <v>78</v>
      </c>
      <c r="AE63" s="9">
        <v>42307.2</v>
      </c>
      <c r="AF63" s="10"/>
    </row>
    <row r="64" ht="43.2" spans="1:32">
      <c r="A64" s="15">
        <v>59</v>
      </c>
      <c r="B64" s="16" t="s">
        <v>318</v>
      </c>
      <c r="C64" s="15" t="s">
        <v>380</v>
      </c>
      <c r="D64" s="55" t="s">
        <v>381</v>
      </c>
      <c r="E64" s="6"/>
      <c r="F64" s="15" t="s">
        <v>365</v>
      </c>
      <c r="G64" s="15">
        <v>55</v>
      </c>
      <c r="H64" s="15">
        <v>49</v>
      </c>
      <c r="I64" s="6">
        <v>29</v>
      </c>
      <c r="J64" s="6">
        <v>4930.1</v>
      </c>
      <c r="K64" s="6">
        <v>28</v>
      </c>
      <c r="L64" s="6">
        <v>4666.1</v>
      </c>
      <c r="M64" s="6">
        <v>28</v>
      </c>
      <c r="N64" s="6">
        <v>4209.1</v>
      </c>
      <c r="O64" s="6">
        <f t="shared" si="9"/>
        <v>82</v>
      </c>
      <c r="P64" s="6">
        <f t="shared" si="10"/>
        <v>16563.7</v>
      </c>
      <c r="Q64" s="9">
        <v>82</v>
      </c>
      <c r="R64" s="9">
        <f t="shared" si="11"/>
        <v>301.158181818182</v>
      </c>
      <c r="S64" s="9">
        <f t="shared" si="3"/>
        <v>82</v>
      </c>
      <c r="T64" s="9">
        <v>82</v>
      </c>
      <c r="U64" s="9">
        <f t="shared" si="4"/>
        <v>4018</v>
      </c>
      <c r="V64" s="9">
        <v>10.1</v>
      </c>
      <c r="W64" s="9">
        <f t="shared" si="12"/>
        <v>40581.8</v>
      </c>
      <c r="X64" s="9">
        <v>11.3</v>
      </c>
      <c r="Y64" s="9">
        <f t="shared" si="13"/>
        <v>73.2920353982301</v>
      </c>
      <c r="Z64" s="9">
        <v>75</v>
      </c>
      <c r="AA64" s="9">
        <f t="shared" si="7"/>
        <v>-1.70796460176993</v>
      </c>
      <c r="AB64" s="9">
        <v>75</v>
      </c>
      <c r="AC64" s="9">
        <f t="shared" si="8"/>
        <v>41527.5</v>
      </c>
      <c r="AD64" s="9">
        <v>75</v>
      </c>
      <c r="AE64" s="9">
        <v>41527.5</v>
      </c>
      <c r="AF64" s="10" t="s">
        <v>382</v>
      </c>
    </row>
    <row r="65" ht="57.6" spans="1:32">
      <c r="A65" s="20"/>
      <c r="B65" s="21"/>
      <c r="C65" s="20"/>
      <c r="D65" s="22"/>
      <c r="E65" s="6"/>
      <c r="F65" s="20"/>
      <c r="G65" s="20"/>
      <c r="H65" s="20"/>
      <c r="I65" s="6">
        <v>26</v>
      </c>
      <c r="J65" s="6">
        <v>7688.5</v>
      </c>
      <c r="K65" s="6">
        <v>18</v>
      </c>
      <c r="L65" s="6">
        <v>3106.5</v>
      </c>
      <c r="M65" s="6">
        <v>21</v>
      </c>
      <c r="N65" s="6">
        <v>5006.2</v>
      </c>
      <c r="O65" s="6">
        <f t="shared" si="9"/>
        <v>68</v>
      </c>
      <c r="P65" s="6">
        <f t="shared" si="10"/>
        <v>12714</v>
      </c>
      <c r="Q65" s="9">
        <v>68</v>
      </c>
      <c r="R65" s="9">
        <f>P65/55</f>
        <v>231.163636363636</v>
      </c>
      <c r="S65" s="9">
        <f t="shared" si="3"/>
        <v>68</v>
      </c>
      <c r="T65" s="9">
        <v>68</v>
      </c>
      <c r="U65" s="9">
        <f>T65*49</f>
        <v>3332</v>
      </c>
      <c r="V65" s="9">
        <v>10.1</v>
      </c>
      <c r="W65" s="9">
        <f>T65*49*V65</f>
        <v>33653.2</v>
      </c>
      <c r="X65" s="9">
        <v>11.3</v>
      </c>
      <c r="Y65" s="9">
        <f>W65/X65/49</f>
        <v>60.7787610619469</v>
      </c>
      <c r="Z65" s="9">
        <v>62</v>
      </c>
      <c r="AA65" s="9">
        <f t="shared" si="7"/>
        <v>-1.22123893805311</v>
      </c>
      <c r="AB65" s="9">
        <v>62</v>
      </c>
      <c r="AC65" s="9">
        <f>AB65*49*X65</f>
        <v>34329.4</v>
      </c>
      <c r="AD65" s="9">
        <v>62</v>
      </c>
      <c r="AE65" s="9">
        <v>34329.4</v>
      </c>
      <c r="AF65" s="27" t="s">
        <v>383</v>
      </c>
    </row>
    <row r="66" ht="43.2" spans="1:32">
      <c r="A66" s="15">
        <v>60</v>
      </c>
      <c r="B66" s="16" t="s">
        <v>318</v>
      </c>
      <c r="C66" s="15" t="s">
        <v>384</v>
      </c>
      <c r="D66" s="55" t="s">
        <v>385</v>
      </c>
      <c r="E66" s="6"/>
      <c r="F66" s="15" t="s">
        <v>386</v>
      </c>
      <c r="G66" s="15">
        <v>60</v>
      </c>
      <c r="H66" s="15">
        <v>49</v>
      </c>
      <c r="I66" s="6">
        <v>29</v>
      </c>
      <c r="J66" s="6">
        <v>4601.3</v>
      </c>
      <c r="K66" s="6">
        <v>28</v>
      </c>
      <c r="L66" s="6">
        <v>6219.2</v>
      </c>
      <c r="M66" s="6">
        <v>28</v>
      </c>
      <c r="N66" s="6">
        <v>5317.4</v>
      </c>
      <c r="O66" s="6">
        <f t="shared" si="9"/>
        <v>75</v>
      </c>
      <c r="P66" s="6">
        <f t="shared" si="10"/>
        <v>15053.8</v>
      </c>
      <c r="Q66" s="9">
        <v>75</v>
      </c>
      <c r="R66" s="9">
        <f>P66/G66</f>
        <v>250.896666666667</v>
      </c>
      <c r="S66" s="9">
        <f t="shared" si="3"/>
        <v>75</v>
      </c>
      <c r="T66" s="9">
        <v>75</v>
      </c>
      <c r="U66" s="9">
        <f>T66*H66</f>
        <v>3675</v>
      </c>
      <c r="V66" s="9">
        <v>10.1</v>
      </c>
      <c r="W66" s="9">
        <f>T66*H66*V66</f>
        <v>37117.5</v>
      </c>
      <c r="X66" s="9">
        <v>11.3</v>
      </c>
      <c r="Y66" s="9">
        <f>W66/X66/H66</f>
        <v>67.0353982300885</v>
      </c>
      <c r="Z66" s="9">
        <v>68</v>
      </c>
      <c r="AA66" s="9">
        <f t="shared" si="7"/>
        <v>-0.964601769911511</v>
      </c>
      <c r="AB66" s="9">
        <v>68</v>
      </c>
      <c r="AC66" s="9">
        <f>AB66*H66*X66</f>
        <v>37651.6</v>
      </c>
      <c r="AD66" s="9">
        <v>68</v>
      </c>
      <c r="AE66" s="9">
        <v>37651.6</v>
      </c>
      <c r="AF66" s="27" t="s">
        <v>382</v>
      </c>
    </row>
    <row r="67" ht="57.6" spans="1:32">
      <c r="A67" s="20"/>
      <c r="B67" s="21"/>
      <c r="C67" s="20"/>
      <c r="D67" s="22"/>
      <c r="E67" s="6"/>
      <c r="F67" s="20"/>
      <c r="G67" s="20"/>
      <c r="H67" s="20"/>
      <c r="I67" s="6">
        <v>19</v>
      </c>
      <c r="J67" s="6">
        <v>3517.2</v>
      </c>
      <c r="K67" s="6">
        <v>24</v>
      </c>
      <c r="L67" s="6">
        <v>3914.7</v>
      </c>
      <c r="M67" s="6">
        <v>23</v>
      </c>
      <c r="N67" s="6">
        <v>4029.6</v>
      </c>
      <c r="O67" s="6">
        <f t="shared" si="9"/>
        <v>74</v>
      </c>
      <c r="P67" s="6">
        <f t="shared" si="10"/>
        <v>11176</v>
      </c>
      <c r="Q67" s="9">
        <v>74</v>
      </c>
      <c r="R67" s="9">
        <f>P67/60</f>
        <v>186.266666666667</v>
      </c>
      <c r="S67" s="9">
        <f t="shared" si="3"/>
        <v>74</v>
      </c>
      <c r="T67" s="9">
        <v>74</v>
      </c>
      <c r="U67" s="9">
        <f>T67*49</f>
        <v>3626</v>
      </c>
      <c r="V67" s="9">
        <v>10.1</v>
      </c>
      <c r="W67" s="9">
        <f>T67*49*V67</f>
        <v>36622.6</v>
      </c>
      <c r="X67" s="9">
        <v>11.3</v>
      </c>
      <c r="Y67" s="9">
        <f>W67/X67/49</f>
        <v>66.141592920354</v>
      </c>
      <c r="Z67" s="9">
        <v>67</v>
      </c>
      <c r="AA67" s="9">
        <f t="shared" si="7"/>
        <v>-0.858407079646028</v>
      </c>
      <c r="AB67" s="9">
        <v>67</v>
      </c>
      <c r="AC67" s="9">
        <f>AB67*49*X67</f>
        <v>37097.9</v>
      </c>
      <c r="AD67" s="9">
        <v>67</v>
      </c>
      <c r="AE67" s="9">
        <v>37097.9</v>
      </c>
      <c r="AF67" s="27" t="s">
        <v>383</v>
      </c>
    </row>
    <row r="68" ht="43.2" spans="1:32">
      <c r="A68" s="15">
        <v>61</v>
      </c>
      <c r="B68" s="16" t="s">
        <v>318</v>
      </c>
      <c r="C68" s="15" t="s">
        <v>387</v>
      </c>
      <c r="D68" s="55" t="s">
        <v>388</v>
      </c>
      <c r="E68" s="6"/>
      <c r="F68" s="15" t="s">
        <v>375</v>
      </c>
      <c r="G68" s="15">
        <v>65</v>
      </c>
      <c r="H68" s="15">
        <v>8</v>
      </c>
      <c r="I68" s="6">
        <v>27</v>
      </c>
      <c r="J68" s="6">
        <v>3231.7</v>
      </c>
      <c r="K68" s="6">
        <v>28</v>
      </c>
      <c r="L68" s="6">
        <v>7572.1</v>
      </c>
      <c r="M68" s="6">
        <v>28</v>
      </c>
      <c r="N68" s="6">
        <v>6763.4</v>
      </c>
      <c r="O68" s="6">
        <f t="shared" si="9"/>
        <v>70</v>
      </c>
      <c r="P68" s="6">
        <f t="shared" si="10"/>
        <v>17021.7</v>
      </c>
      <c r="Q68" s="9">
        <v>70</v>
      </c>
      <c r="R68" s="9">
        <f>P68/G68</f>
        <v>261.872307692308</v>
      </c>
      <c r="S68" s="9">
        <f t="shared" si="3"/>
        <v>70</v>
      </c>
      <c r="T68" s="9">
        <v>70</v>
      </c>
      <c r="U68" s="9">
        <f>T68*H68</f>
        <v>560</v>
      </c>
      <c r="V68" s="9">
        <v>10.1</v>
      </c>
      <c r="W68" s="9">
        <f>T68*H68*V68</f>
        <v>5656</v>
      </c>
      <c r="X68" s="9">
        <v>11.3</v>
      </c>
      <c r="Y68" s="9">
        <f>W68/X68/H68</f>
        <v>62.5663716814159</v>
      </c>
      <c r="Z68" s="9">
        <v>64</v>
      </c>
      <c r="AA68" s="9">
        <f t="shared" si="7"/>
        <v>-1.43362831858408</v>
      </c>
      <c r="AB68" s="9">
        <v>64</v>
      </c>
      <c r="AC68" s="9">
        <f>AB68*H68*X68</f>
        <v>5785.6</v>
      </c>
      <c r="AD68" s="9">
        <v>64</v>
      </c>
      <c r="AE68" s="9">
        <v>5785.6</v>
      </c>
      <c r="AF68" s="27" t="s">
        <v>382</v>
      </c>
    </row>
    <row r="69" ht="57.6" spans="1:32">
      <c r="A69" s="20"/>
      <c r="B69" s="21"/>
      <c r="C69" s="20"/>
      <c r="D69" s="22"/>
      <c r="E69" s="6"/>
      <c r="F69" s="20"/>
      <c r="G69" s="20"/>
      <c r="H69" s="20"/>
      <c r="I69" s="6">
        <v>14</v>
      </c>
      <c r="J69" s="6">
        <v>2686.2</v>
      </c>
      <c r="K69" s="6">
        <v>23</v>
      </c>
      <c r="L69" s="6">
        <v>3625.9</v>
      </c>
      <c r="M69" s="6">
        <v>24</v>
      </c>
      <c r="N69" s="6">
        <v>5123.4</v>
      </c>
      <c r="O69" s="6">
        <f t="shared" si="9"/>
        <v>47</v>
      </c>
      <c r="P69" s="6">
        <f t="shared" si="10"/>
        <v>8749.3</v>
      </c>
      <c r="Q69" s="9">
        <v>47</v>
      </c>
      <c r="R69" s="9">
        <f>P69/65</f>
        <v>134.604615384615</v>
      </c>
      <c r="S69" s="9">
        <f>IF(R69&gt;Q69,Q69,R69)</f>
        <v>47</v>
      </c>
      <c r="T69" s="9">
        <v>47</v>
      </c>
      <c r="U69" s="9">
        <f>T69*8</f>
        <v>376</v>
      </c>
      <c r="V69" s="9">
        <v>10.1</v>
      </c>
      <c r="W69" s="9">
        <f>T69*8*V69</f>
        <v>3797.6</v>
      </c>
      <c r="X69" s="9">
        <v>11.3</v>
      </c>
      <c r="Y69" s="9">
        <f>W69/X69/8</f>
        <v>42.0088495575221</v>
      </c>
      <c r="Z69" s="9">
        <v>43</v>
      </c>
      <c r="AA69" s="9">
        <f>Y69-Z69</f>
        <v>-0.991150442477881</v>
      </c>
      <c r="AB69" s="9">
        <v>43</v>
      </c>
      <c r="AC69" s="9">
        <f>AB69*8*X69</f>
        <v>3887.2</v>
      </c>
      <c r="AD69" s="9">
        <v>43</v>
      </c>
      <c r="AE69" s="9">
        <v>3887.2</v>
      </c>
      <c r="AF69" s="27" t="s">
        <v>383</v>
      </c>
    </row>
    <row r="70" ht="28.8" spans="1:32">
      <c r="A70" s="11" t="s">
        <v>29</v>
      </c>
      <c r="B70" s="12" t="s">
        <v>318</v>
      </c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9"/>
      <c r="R70" s="9"/>
      <c r="S70" s="9"/>
      <c r="T70" s="9"/>
      <c r="U70" s="9">
        <f>SUM(U5:U69)</f>
        <v>55559</v>
      </c>
      <c r="V70" s="9"/>
      <c r="W70" s="9">
        <f>SUM(W5:W69)</f>
        <v>561145.9</v>
      </c>
      <c r="X70" s="9"/>
      <c r="Y70" s="9"/>
      <c r="Z70" s="9"/>
      <c r="AA70" s="9"/>
      <c r="AB70" s="9"/>
      <c r="AC70" s="9">
        <f>SUM(AC5:AC69)</f>
        <v>572209.4</v>
      </c>
      <c r="AD70" s="9"/>
      <c r="AE70" s="9">
        <f>SUM(AE49:AE69)</f>
        <v>292511.8</v>
      </c>
      <c r="AF70" s="10"/>
    </row>
    <row r="71" spans="1:32">
      <c r="A71" s="23" t="s">
        <v>59</v>
      </c>
      <c r="B71" s="24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>
        <f>AE70+AE48</f>
        <v>572209.4</v>
      </c>
      <c r="AF71" s="10"/>
    </row>
  </sheetData>
  <mergeCells count="32">
    <mergeCell ref="A2:AF2"/>
    <mergeCell ref="C3:H3"/>
    <mergeCell ref="I3:J3"/>
    <mergeCell ref="K3:L3"/>
    <mergeCell ref="M3:N3"/>
    <mergeCell ref="O3:P3"/>
    <mergeCell ref="A3:A4"/>
    <mergeCell ref="A64:A65"/>
    <mergeCell ref="A66:A67"/>
    <mergeCell ref="A68:A69"/>
    <mergeCell ref="B3:B4"/>
    <mergeCell ref="B64:B65"/>
    <mergeCell ref="B66:B67"/>
    <mergeCell ref="B68:B69"/>
    <mergeCell ref="C64:C65"/>
    <mergeCell ref="C66:C67"/>
    <mergeCell ref="C68:C69"/>
    <mergeCell ref="D64:D65"/>
    <mergeCell ref="D66:D67"/>
    <mergeCell ref="D68:D69"/>
    <mergeCell ref="F64:F65"/>
    <mergeCell ref="F66:F67"/>
    <mergeCell ref="F68:F69"/>
    <mergeCell ref="G64:G65"/>
    <mergeCell ref="G66:G67"/>
    <mergeCell ref="G68:G69"/>
    <mergeCell ref="H64:H65"/>
    <mergeCell ref="H66:H67"/>
    <mergeCell ref="H68:H69"/>
    <mergeCell ref="AD3:AD4"/>
    <mergeCell ref="AE3:AE4"/>
    <mergeCell ref="AF3:AF4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出租</vt:lpstr>
      <vt:lpstr>公交</vt:lpstr>
      <vt:lpstr>班线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simple.</cp:lastModifiedBy>
  <dcterms:created xsi:type="dcterms:W3CDTF">2016-12-02T08:54:00Z</dcterms:created>
  <dcterms:modified xsi:type="dcterms:W3CDTF">2025-02-28T09:57:02Z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C8DBA82D7BB14F8BBA2EF64B752ED41F_13</vt:lpwstr>
  </property>
</Properties>
</file>