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14175"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 name="Sheet2" sheetId="45" r:id="rId13"/>
  </sheets>
  <definedNames>
    <definedName name="_xlnm._FilterDatabase" localSheetId="2" hidden="1">'项目进度表 (2)'!$A$7:$AQ$77</definedName>
    <definedName name="_xlnm._FilterDatabase" localSheetId="11" hidden="1">分团场!$A$6:$N$24</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<sst xmlns="http://schemas.openxmlformats.org/spreadsheetml/2006/main" count="2116" uniqueCount="836">
  <si>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</si>
  <si>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</si>
  <si>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</si>
  <si>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</si>
  <si>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</si>
  <si>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</si>
  <si>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</si>
  <si>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</si>
  <si>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</si>
  <si>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</si>
  <si>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</si>
  <si>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</si>
  <si>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</si>
  <si>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</si>
  <si>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</si>
  <si>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</si>
  <si>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</si>
  <si>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</si>
  <si>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</si>
  <si>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</si>
  <si>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</si>
  <si>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</si>
  <si>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</si>
  <si>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</si>
  <si>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</si>
  <si>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</si>
  <si>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</si>
  <si>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</si>
  <si>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</si>
  <si>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</si>
  <si>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</si>
  <si>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</si>
  <si>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</si>
  <si>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</si>
  <si>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</si>
  <si>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</si>
  <si>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</si>
  <si>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</si>
  <si>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</si>
  <si>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</si>
  <si>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</si>
  <si>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</si>
  <si>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</si>
  <si>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</si>
  <si>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</si>
  <si>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</si>
  <si>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</si>
  <si>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</si>
  <si>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</si>
  <si>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</si>
  <si>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</si>
  <si>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</si>
  <si>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</si>
  <si>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</si>
  <si>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</si>
  <si>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</si>
  <si>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</si>
  <si>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</si>
  <si>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</si>
  <si>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</si>
  <si>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</si>
  <si>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</si>
  <si>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</si>
  <si>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</si>
  <si>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</si>
  <si>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</si>
  <si>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</si>
  <si>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</si>
  <si>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</si>
  <si>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</si>
  <si>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</si>
  <si>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</si>
  <si>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</si>
  <si>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</si>
  <si>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</si>
  <si>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</si>
  <si>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</si>
  <si>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</si>
  <si>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</si>
  <si>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</si>
  <si>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</si>
  <si>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</si>
  <si>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</si>
  <si>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</si>
  <si>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</si>
  <si>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</si>
  <si>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</si>
  <si>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</si>
  <si>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</si>
  <si>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</si>
  <si>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</si>
  <si>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</si>
  <si>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</si>
  <si>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</si>
  <si>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</si>
  <si>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</si>
  <si>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</si>
  <si>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</si>
  <si>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</si>
  <si>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</si>
  <si>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</si>
  <si>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</si>
  <si>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</si>
  <si>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</si>
  <si>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</si>
  <si>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</si>
  <si>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</si>
  <si>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</si>
  <si>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</si>
  <si>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</si>
  <si>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</si>
  <si>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</si>
  <si>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</si>
  <si>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</si>
  <si>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</si>
  <si>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</si>
  <si>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</si>
  <si>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</si>
  <si>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</si>
  <si>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</si>
  <si>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</si>
  <si>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</si>
  <si>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</si>
  <si>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</si>
  <si>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</si>
  <si>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</si>
  <si>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</si>
  <si>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</si>
  <si>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</si>
  <si>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</si>
  <si>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</si>
  <si>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</si>
  <si>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</si>
  <si>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</si>
  <si>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</si>
  <si>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</si>
  <si>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</si>
  <si>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</si>
  <si>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</si>
  <si>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</si>
  <si>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</si>
  <si>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</si>
  <si>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</si>
  <si>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</si>
  <si>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</si>
  <si>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</si>
  <si>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</si>
  <si>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</si>
  <si>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</si>
  <si>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</si>
  <si>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</si>
  <si>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</si>
  <si>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</si>
  <si>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</si>
  <si>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</si>
  <si>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</si>
  <si>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</si>
  <si>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</si>
  <si>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</si>
  <si>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</si>
  <si>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</si>
  <si>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</si>
  <si>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</si>
  <si>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</si>
  <si>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</si>
  <si>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</si>
  <si>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</si>
  <si>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</si>
  <si>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</si>
  <si>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</si>
  <si>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</si>
  <si>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</si>
  <si>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</si>
  <si>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</si>
  <si>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</si>
  <si>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</si>
  <si>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</si>
  <si>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</si>
  <si>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</si>
  <si>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</si>
  <si>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</si>
  <si>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</si>
  <si>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</si>
  <si>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</si>
  <si>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</si>
  <si>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</si>
  <si>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</si>
  <si>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</si>
  <si>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</si>
  <si>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</si>
  <si>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</si>
  <si>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</si>
  <si>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</si>
  <si>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</si>
  <si>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</si>
  <si>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</si>
  <si>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</si>
  <si>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</si>
  <si>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</si>
  <si>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</si>
  <si>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</si>
  <si>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</si>
  <si>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</si>
  <si>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</si>
  <si>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</si>
  <si>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</si>
  <si>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</si>
  <si>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</si>
  <si>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</si>
  <si>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</si>
  <si>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</si>
  <si>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</si>
  <si>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</si>
  <si>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</si>
  <si>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</si>
  <si>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</si>
  <si>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</si>
  <si>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</si>
  <si>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</si>
  <si>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</si>
  <si>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</si>
  <si>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</si>
  <si>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</si>
  <si>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</si>
  <si>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</si>
  <si>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</si>
  <si>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</si>
  <si>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</si>
  <si>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</si>
  <si>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</si>
  <si>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</si>
  <si>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</si>
  <si>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</si>
  <si>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</si>
  <si>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</si>
  <si>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</si>
  <si>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</si>
  <si>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</si>
  <si>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</si>
  <si>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</si>
  <si>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</si>
  <si>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</si>
  <si>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</si>
  <si>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</si>
  <si>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</si>
  <si>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</si>
  <si>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</si>
  <si>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</si>
  <si>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</si>
  <si>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</si>
  <si>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</si>
  <si>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</si>
  <si>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</si>
  <si>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</si>
  <si>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</si>
  <si>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</si>
  <si>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</si>
  <si>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</si>
  <si>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</si>
  <si>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</si>
  <si>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</si>
  <si>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</si>
  <si>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</si>
  <si>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</si>
  <si>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</si>
  <si>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</si>
  <si>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</si>
  <si>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</si>
  <si>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</si>
  <si>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</si>
  <si>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</si>
  <si>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</si>
  <si>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</si>
  <si>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</si>
  <si>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</si>
  <si>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</si>
  <si>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</si>
  <si>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</si>
  <si>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</si>
  <si>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</si>
  <si>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</si>
  <si>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</si>
  <si>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</si>
  <si>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</si>
  <si>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</si>
  <si>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</si>
  <si>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</si>
  <si>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</si>
  <si>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</si>
  <si>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</si>
  <si>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</si>
  <si>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</si>
  <si>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</si>
  <si>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</si>
  <si>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</si>
  <si>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</si>
  <si>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</si>
  <si>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</si>
  <si>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</si>
  <si>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</si>
  <si>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</si>
  <si>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</si>
  <si>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</si>
  <si>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</si>
  <si>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</si>
  <si>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</si>
  <si>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</si>
  <si>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</si>
  <si>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</si>
  <si>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</si>
  <si>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</si>
  <si>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</si>
  <si>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</si>
  <si>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</si>
  <si>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</si>
  <si>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</si>
  <si>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</si>
  <si>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</si>
  <si>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</si>
  <si>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</si>
  <si>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</si>
  <si>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</si>
  <si>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</si>
  <si>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</si>
  <si>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</si>
  <si>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</si>
  <si>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</si>
  <si>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</si>
  <si>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</si>
  <si>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</si>
  <si>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</si>
  <si>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</si>
  <si>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</si>
  <si>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</si>
  <si>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</si>
  <si>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</si>
  <si>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</si>
  <si>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</si>
  <si>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</si>
  <si>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</si>
  <si>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</si>
  <si>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</si>
  <si>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</si>
  <si>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</si>
  <si>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</si>
  <si>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</si>
  <si>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</si>
  <si>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</si>
  <si>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</si>
  <si>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</si>
  <si>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</si>
  <si>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</si>
  <si>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</si>
  <si>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</si>
  <si>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</si>
  <si>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</si>
  <si>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</si>
  <si>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</si>
  <si>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</si>
  <si>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</si>
  <si>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</si>
  <si>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</si>
  <si>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</si>
  <si>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</si>
  <si>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</si>
  <si>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</si>
  <si>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</si>
  <si>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</si>
  <si>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</si>
  <si>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</si>
  <si>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</si>
  <si>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</si>
  <si>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</si>
  <si>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</si>
  <si>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</si>
  <si>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</si>
  <si>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</si>
  <si>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</si>
  <si>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</si>
  <si>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</si>
  <si>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</si>
  <si>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</si>
  <si>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</si>
  <si>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</si>
  <si>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</si>
  <si>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</si>
  <si>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</si>
  <si>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</si>
  <si>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</si>
  <si>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</si>
  <si>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</si>
  <si>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</si>
  <si>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</si>
  <si>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</si>
  <si>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</si>
  <si>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</si>
  <si>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</si>
  <si>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</si>
  <si>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</si>
  <si>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</si>
  <si>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</si>
  <si>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</si>
  <si>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</si>
  <si>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</si>
  <si>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</si>
  <si>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</si>
  <si>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</si>
  <si>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</si>
  <si>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</si>
  <si>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</si>
  <si>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</si>
  <si>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</si>
  <si>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</si>
  <si>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</si>
  <si>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</si>
  <si>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</si>
  <si>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</si>
  <si>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</si>
  <si>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</si>
  <si>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</si>
  <si>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</si>
  <si>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</si>
  <si>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</si>
  <si>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</si>
  <si>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</si>
  <si>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</si>
  <si>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</si>
  <si>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</si>
  <si>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</si>
  <si>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</si>
  <si>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</si>
  <si>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</si>
  <si>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</si>
  <si>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</si>
  <si>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</si>
  <si>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</si>
  <si>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</si>
  <si>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</si>
  <si>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</si>
  <si>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</si>
  <si>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</si>
  <si>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</si>
  <si>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</si>
  <si>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</si>
  <si>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</si>
  <si>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</si>
  <si>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</si>
  <si>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</si>
  <si>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</si>
  <si>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</si>
  <si>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</si>
  <si>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</si>
  <si>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</si>
  <si>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</si>
  <si>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</si>
  <si>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</si>
  <si>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</si>
  <si>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</si>
  <si>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</si>
  <si>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</si>
  <si>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</si>
  <si>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</si>
  <si>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</si>
  <si>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</si>
  <si>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</si>
  <si>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</si>
  <si>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</si>
  <si>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</si>
  <si>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</si>
  <si>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</si>
  <si>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</si>
  <si>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</si>
  <si>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</si>
  <si>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</si>
  <si>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</si>
  <si>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</si>
  <si>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</si>
  <si>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</si>
  <si>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</si>
  <si>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</si>
  <si>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</si>
  <si>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</si>
  <si>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</si>
  <si>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</si>
  <si>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</si>
  <si>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</si>
  <si>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</si>
  <si>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</si>
  <si>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</si>
  <si>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</si>
  <si>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</si>
  <si>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</si>
  <si>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</si>
  <si>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</si>
  <si>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</si>
  <si>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</si>
  <si>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</si>
  <si>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</si>
  <si>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</si>
  <si>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</si>
  <si>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</si>
  <si>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</si>
  <si>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</si>
  <si>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</si>
  <si>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</si>
  <si>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</si>
  <si>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</si>
  <si>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</si>
  <si>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</si>
  <si>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</si>
  <si>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</si>
  <si>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</si>
  <si>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</si>
  <si>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</si>
  <si>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</si>
  <si>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</si>
  <si>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</si>
  <si>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</si>
  <si>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</si>
  <si>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</si>
  <si>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</si>
  <si>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</si>
  <si>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</si>
  <si>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</si>
  <si>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</si>
  <si>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</si>
  <si>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</si>
  <si>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</si>
  <si>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</si>
  <si>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</si>
  <si>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</si>
  <si>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</si>
  <si>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</si>
  <si>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</si>
  <si>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</si>
  <si>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</si>
  <si>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</si>
  <si>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</si>
  <si>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</si>
  <si>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</si>
  <si>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</si>
  <si>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</si>
  <si>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</si>
  <si>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</si>
  <si>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</si>
  <si>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</si>
  <si>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</si>
  <si>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</si>
  <si>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</si>
  <si>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</si>
  <si>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</si>
  <si>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</si>
  <si>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</si>
  <si>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</si>
  <si>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</si>
  <si>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</si>
  <si>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</si>
  <si>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</si>
  <si>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</si>
  <si>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</si>
  <si>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</si>
  <si>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</si>
  <si>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</si>
  <si>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</si>
  <si>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</si>
  <si>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</si>
  <si>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</si>
  <si>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</si>
  <si>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</si>
  <si>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</si>
  <si>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</si>
  <si>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</si>
  <si>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</si>
  <si>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</si>
  <si>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</si>
  <si>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</si>
  <si>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</si>
  <si>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</si>
  <si>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</si>
  <si>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</si>
  <si>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</si>
  <si>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</si>
  <si>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</si>
  <si>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</si>
  <si>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</si>
  <si>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</si>
  <si>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</si>
  <si>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</si>
  <si>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</si>
  <si>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</si>
  <si>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</si>
  <si>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</si>
  <si>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</si>
  <si>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</si>
  <si>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</si>
  <si>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</si>
  <si>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</si>
  <si>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</si>
  <si>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</si>
  <si>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</si>
  <si>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</si>
  <si>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</si>
  <si>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</si>
  <si>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</si>
  <si>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</si>
  <si>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</si>
  <si>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</si>
  <si>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</si>
  <si>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</si>
  <si>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</si>
  <si>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</si>
  <si>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</si>
  <si>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</si>
  <si>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</si>
  <si>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</si>
  <si>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</si>
  <si>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</si>
  <si>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</si>
  <si>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</si>
  <si>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</si>
  <si>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</si>
  <si>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</si>
  <si>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</si>
  <si>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</si>
  <si>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</si>
  <si>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</si>
  <si>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</si>
  <si>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</si>
  <si>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</si>
  <si>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</si>
  <si>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</si>
  <si>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</si>
  <si>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</si>
  <si>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</si>
  <si>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</si>
  <si>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</si>
  <si>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</si>
  <si>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</si>
  <si>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</si>
  <si>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</si>
  <si>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</si>
  <si>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</si>
  <si>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</si>
  <si>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</si>
  <si>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</si>
  <si>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</si>
  <si>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</si>
  <si>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</si>
  <si>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</si>
  <si>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</si>
  <si>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</si>
  <si>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</si>
  <si>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</si>
  <si>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</si>
  <si>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</si>
  <si>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</si>
  <si>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</si>
  <si>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</si>
  <si>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</si>
  <si>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</si>
  <si>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</si>
  <si>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</si>
  <si>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</si>
  <si>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</si>
  <si>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</si>
  <si>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</si>
  <si>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</si>
  <si>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</si>
  <si>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</si>
  <si>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</si>
  <si>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</si>
  <si>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</si>
  <si>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</si>
  <si>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</si>
  <si>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</si>
  <si>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</si>
  <si>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</si>
  <si>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</si>
  <si>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</si>
  <si>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</si>
  <si>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</si>
  <si>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</si>
  <si>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</si>
  <si>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</si>
  <si>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</si>
  <si>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</si>
  <si>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</si>
  <si>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</si>
  <si>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</si>
  <si>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</si>
  <si>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</si>
  <si>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</si>
  <si>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</si>
  <si>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</si>
  <si>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</si>
  <si>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</si>
  <si>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</si>
  <si>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</si>
  <si>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</si>
  <si>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</si>
  <si>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</si>
  <si>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</si>
  <si>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</si>
  <si>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</si>
  <si>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</si>
  <si>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</si>
  <si>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</si>
  <si>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</si>
  <si>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</si>
  <si>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</si>
  <si>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</si>
  <si>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</si>
  <si>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</si>
  <si>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</si>
  <si>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</si>
  <si>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</si>
  <si>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</si>
  <si>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</si>
  <si>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</si>
  <si>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</si>
  <si>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</si>
  <si>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</si>
  <si>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</si>
  <si>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</si>
  <si>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</si>
  <si>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</si>
  <si>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</si>
  <si>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</si>
  <si>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</si>
  <si>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</si>
  <si>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</si>
  <si>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</si>
  <si>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</si>
  <si>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</si>
  <si>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</si>
  <si>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</si>
  <si>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</si>
  <si>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</si>
  <si>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</si>
  <si>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</si>
  <si>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</si>
  <si>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</si>
  <si>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</si>
  <si>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</si>
  <si>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</si>
  <si>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</si>
  <si>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</si>
  <si>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</si>
  <si>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</si>
  <si>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</si>
  <si>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</si>
  <si>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</si>
  <si>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</si>
  <si>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</si>
  <si>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</si>
  <si>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</si>
  <si>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</si>
  <si>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</si>
  <si>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</si>
  <si>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</si>
  <si>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</si>
  <si>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</si>
  <si>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第十四师2026年巩固拓展脱贫攻坚成果和乡村振兴项目库（少数民族发展方向）</t>
  </si>
  <si>
    <t>编制单位：第十四师昆玉市民宗局</t>
  </si>
  <si>
    <r>
      <rPr>
        <sz val="12"/>
        <rFont val="黑体"/>
        <charset val="134"/>
      </rPr>
      <t>序</t>
    </r>
    <r>
      <rPr>
        <sz val="12"/>
        <rFont val="Times New Roman"/>
        <charset val="134"/>
      </rPr>
      <t xml:space="preserve">
</t>
    </r>
    <r>
      <rPr>
        <sz val="12"/>
        <rFont val="黑体"/>
        <charset val="134"/>
      </rPr>
      <t>号</t>
    </r>
  </si>
  <si>
    <r>
      <rPr>
        <sz val="12"/>
        <rFont val="黑体"/>
        <charset val="134"/>
      </rPr>
      <t>项目</t>
    </r>
    <r>
      <rPr>
        <sz val="12"/>
        <rFont val="Times New Roman"/>
        <charset val="134"/>
      </rPr>
      <t xml:space="preserve">
</t>
    </r>
    <r>
      <rPr>
        <sz val="12"/>
        <rFont val="黑体"/>
        <charset val="134"/>
      </rPr>
      <t>团场</t>
    </r>
  </si>
  <si>
    <r>
      <rPr>
        <sz val="12"/>
        <rFont val="黑体"/>
        <charset val="134"/>
      </rPr>
      <t>项目</t>
    </r>
    <r>
      <rPr>
        <sz val="12"/>
        <rFont val="Times New Roman"/>
        <charset val="134"/>
      </rPr>
      <t xml:space="preserve">
</t>
    </r>
    <r>
      <rPr>
        <sz val="12"/>
        <rFont val="黑体"/>
        <charset val="134"/>
      </rPr>
      <t>类别</t>
    </r>
  </si>
  <si>
    <t>建设地点</t>
  </si>
  <si>
    <t>建设
年限</t>
  </si>
  <si>
    <t>建设内容及规模</t>
  </si>
  <si>
    <r>
      <rPr>
        <sz val="12"/>
        <rFont val="黑体"/>
        <charset val="134"/>
      </rPr>
      <t>总投资</t>
    </r>
    <r>
      <rPr>
        <sz val="12"/>
        <rFont val="Times New Roman"/>
        <charset val="134"/>
      </rPr>
      <t xml:space="preserve">
</t>
    </r>
    <r>
      <rPr>
        <sz val="12"/>
        <rFont val="黑体"/>
        <charset val="134"/>
      </rPr>
      <t>（万元）</t>
    </r>
  </si>
  <si>
    <t>简要绩效目标</t>
  </si>
  <si>
    <t>联农带农机制</t>
  </si>
  <si>
    <t>建设单位及责任人</t>
  </si>
  <si>
    <t>衔接资金</t>
  </si>
  <si>
    <t>其他
资金</t>
  </si>
  <si>
    <r>
      <rPr>
        <b/>
        <sz val="12"/>
        <rFont val="宋体"/>
        <charset val="134"/>
      </rPr>
      <t>第十四师昆玉市</t>
    </r>
    <r>
      <rPr>
        <b/>
        <sz val="12"/>
        <rFont val="Times New Roman"/>
        <charset val="134"/>
      </rPr>
      <t>2026</t>
    </r>
    <r>
      <rPr>
        <b/>
        <sz val="12"/>
        <rFont val="宋体"/>
        <charset val="134"/>
      </rPr>
      <t>年入库项目10个，计划总投资4153万元。（其中产业发展类项目4个，计划总投资1153万元；乡村建设类项目6个，计划总投资3000万元）</t>
    </r>
  </si>
  <si>
    <t>皮山农场入库项目2个，均为乡村建设类项目，计划总投资1130万元。</t>
  </si>
  <si>
    <t>皮山农场</t>
  </si>
  <si>
    <t>第十四师皮山农场5、6、9、11连末级渠道建设项目</t>
  </si>
  <si>
    <t>乡村建设类</t>
  </si>
  <si>
    <t>2026年</t>
  </si>
  <si>
    <t>本工程建设防渗渠道4条，长度3.573km，建筑物 96座。其中5连改建防渗渠1条，长0.294km，配套建筑物8座,6连改建渠道1.751km，配套建筑物46座，9连改建防渗渠1条，长度0.933km，配套建筑物28座，11连改建渠道0.615km，配套建筑物14座。</t>
  </si>
  <si>
    <t>进一步完善农田水利设施，提高节水灌溉效率，促进农业高质高效可持续发展。</t>
  </si>
  <si>
    <t>项目建成后可提高水资源利用效率，节约成本，提高种植产值，促进职工群众增收。</t>
  </si>
  <si>
    <t>农业和林业草原中心
孙艳良</t>
  </si>
  <si>
    <t>少数民族发展任务方向</t>
  </si>
  <si>
    <t>第十四师皮山农场十连-皮山县科克铁热克乡以工代赈乡村道路建设项目</t>
  </si>
  <si>
    <t>对皮山农场十连-皮山县科克铁热克乡15公里道路进行改造建设，并配套附属设施。</t>
  </si>
  <si>
    <t>项目在计划工期完成，道路长度达到15公里，各分项、分部、单位工程的质量验收均合格。道路设计通行能力达标，缓解拥堵效果明显，服务人口覆盖率高，社会公众满意度符合要求。</t>
  </si>
  <si>
    <t>项目实施为3000余名职工群众提供交通便利，带动200余名兵地职工群众就业增收。</t>
  </si>
  <si>
    <t>城镇和生态保护中心
唐川江</t>
  </si>
  <si>
    <t>225团入库项目4个，计划总投资1480万元。（其中产业发展类项目2个，计划总投资600万元；乡村建设类项目2个，计划总投资880万元）</t>
  </si>
  <si>
    <t>（一）产业发展类项目2个，计划总投资600万元。</t>
  </si>
  <si>
    <t>225团</t>
  </si>
  <si>
    <t>第十四师225团特色林果新品种引进示范项目</t>
  </si>
  <si>
    <t>产业发展类</t>
  </si>
  <si>
    <t>引进特色林果新品种3类9个，主要包括苹果：宇宙脆、日出魔法、晨雾富士、超级富士；梨：普瑞P151、普瑞P109、普瑞P006；李：GW1、AJOP20。</t>
  </si>
  <si>
    <t>引进苹果、梨子、李子等特色林果新品种，试验示范新品种在辖区的适应性，为团场后期优化特色林果业结构奠定基础，示范品种果树成活率达95%以上。</t>
  </si>
  <si>
    <t>为职工群众提供大量务工就业机会，如修枝、整形、涂白、除草等工作，让职工群众在家门口就能实现就业增收。</t>
  </si>
  <si>
    <t>农业和林业草原中心  
毛文</t>
  </si>
  <si>
    <t>第十四师225团红枣地主管网改造提升建设项目</t>
  </si>
  <si>
    <t>改造3100亩红枣地地下管网，更换DN250管道4000米，DN110管网32000米，配套出水桩3240个，新建增压泵站1座。</t>
  </si>
  <si>
    <t>通过改造3100亩红枣地地下管网，实现节水、节能、降耗、增产的核心目标，保障红枣产业灌溉用水安全、稳定、高效，促进农业增产和农民增收，推动225团红枣产业的可持续发展。</t>
  </si>
  <si>
    <t>项目实施带动团场居民务工就业10人。</t>
  </si>
  <si>
    <t>（二）乡村建设类项目2个，计划总投资800万元。</t>
  </si>
  <si>
    <t>第十四师225团完善社区老年人日间照料中心基础设施建设项目</t>
  </si>
  <si>
    <t>对225团社区老年人日间照料中心外围道路硬化、绿化、健身设施、暖气等开展配套完善。</t>
  </si>
  <si>
    <t>通过进一步完善225团社区老年人日间照料中心基础设施，增加225团养老服务有效供给，提升养老服务硬件水平，为老年人提供一个安全、舒适、便捷的日间照料环境，实现“老有所养、老有所乐”，增强辖区群众的获得感、幸福感和安全感。</t>
  </si>
  <si>
    <t>项目建成后，受益老人200余人，带动务工就业3人。</t>
  </si>
  <si>
    <t>便民服务中心
魏仁伟</t>
  </si>
  <si>
    <t>第十四师225团兵地就业服务中心改造提升建设项目</t>
  </si>
  <si>
    <t>对兵地就业服务中心主体进行室内外配套建设（内容包含室内给排水、强弱电、消防、暖通及其相应办公设施、设备等；室外铺装、停车位等）。</t>
  </si>
  <si>
    <t>通过对现有兵地就业服务中心硬件升级、功能优化和智慧化改造，打造一个设施完善、功能齐全、服务高效的综合性就业服务平台。进一步打破兵地分割，促进兵地劳动力市场深度融合，为兵团职工、地方群众及各用人单位提供全方位、一站式的公共就业服务，实现更充分和更高质量的就业。</t>
  </si>
  <si>
    <t>项目建成后，受益人口2000余人，带动务工就业12人。</t>
  </si>
  <si>
    <t>一牧场入库项目4个，计划总投资1543万元。（其中产业发展类项目2个，计划总投资553万元；乡村建设类项目2个，计划总投资990万元）</t>
  </si>
  <si>
    <t>（一）产业发展类项目2个，计划总投资561万元。</t>
  </si>
  <si>
    <t>一牧场</t>
  </si>
  <si>
    <t>第十四师一牧场3连养殖小区建设项目</t>
  </si>
  <si>
    <t>新建20套标准化羊圈，主要用于推广“山下繁育、山上提质”养殖模式、产羔育幼工作和牧区减下的大畜饲养。20套标准化羊圈中，包含圈舍20套*100m²,活动场20个*50m²,饲草料棚20间*50m²,环形碎石道路3m*4km,水电等配套设施，变压器1座。</t>
  </si>
  <si>
    <t>一是产出效益方面，每年可上交集体经济3.6万元左右。二是产业扶持方面，通过推广“山下繁育、山上提质”养殖模式，改变原有放牧模式，增加职工群众收入。</t>
  </si>
  <si>
    <t>带动职工群众年增收至少2万元，受益职工100余户。</t>
  </si>
  <si>
    <t>投资促进中心、桑春</t>
  </si>
  <si>
    <t>一牧场大棚提升改造项目</t>
  </si>
  <si>
    <t>改造提升老旧低产大棚42座，主要对大棚后墙加高，对大棚钢结构进行加长加固，重新购置薄膜、棉被、草帘子等保暖设施，增加自动卷帘机，进行电路改造。</t>
  </si>
  <si>
    <t>一是效益明显提升，改造后每座大棚的效益可提升至22000元左右；二是带动职工增收。改造后可用于安置新职工。功能设施的提升带动连队职工群众增收，增强积极性。</t>
  </si>
  <si>
    <t>带动职工群众年增收2万元以上，受益职工80余户。</t>
  </si>
  <si>
    <t>（二）乡村建设类项目2个，计划总投资990万元。</t>
  </si>
  <si>
    <t>第十四师一牧场2连公路建设项目</t>
  </si>
  <si>
    <t>从2连独木村至三排修路，距离共24公里，主要用于三排5个羊群（14号、15号、8号、11号、17号）</t>
  </si>
  <si>
    <t>一是惠及民生方面，给三排42名职工群众及5个羊群带来便利，确保上下山出行安全；二是产业帮扶方面，为5个羊群产羔护幼、越冬渡春往山上拉物资、羊只转场等生产生活带来便利，确保羊只体膘，便于羊只销售，提高职工群众收入。</t>
  </si>
  <si>
    <t>带动50余人就业，人均增收0.5万元。</t>
  </si>
  <si>
    <t>第十四师一牧场军牧红色文化铸牢中华民族共同体意识实践教育基地建设项目</t>
  </si>
  <si>
    <t>统筹一牧场团史馆、剪羊毛馆、卡尔苏兵团级不可移动文物等展馆实践教育教学资源，进一步提升改造各场馆设施设备。</t>
  </si>
  <si>
    <t>项目建成，可实现红色文化传承与共同体意识培育的深度融合。通过保护修缮军牧旧址，系统征集垦荒工具、历史文化等实物史料，建立数字化“军牧记忆”档案库，完整留存各民族共同屯垦戍边的历史物证。</t>
  </si>
  <si>
    <t>带动兵地40余名职工群众共就业，助力兵地2000余名群众牢固树立“五个认同”意识。</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</si>
</sst>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_);[Red]\(0.00\)"/>
    <numFmt numFmtId="180" formatCode="0_ "/>
    <numFmt numFmtId="181" formatCode="yyyy/m/d;@"/>
    <numFmt numFmtId="182" formatCode="yyyy&quot;年&quot;m&quot;月&quot;;@"/>
    <numFmt numFmtId="183" formatCode="0.000_);[Red]\(0.000\)"/>
  </numFmts>
  <fonts count="117">
    <font>
      <sz val="11"/>
      <color rgb="FF000000"/>
      <name val="宋体"/>
      <charset val="134"/>
    </font>
    <font>
      <sz val="14"/>
      <name val="Times New Roman"/>
      <charset val="134"/>
    </font>
    <font>
      <sz val="12"/>
      <name val="Times New Roman"/>
      <charset val="134"/>
    </font>
    <font>
      <sz val="11"/>
      <name val="Times New Roman"/>
      <charset val="134"/>
    </font>
    <font>
      <sz val="14"/>
      <name val="方正小标宋简体"/>
      <charset val="134"/>
    </font>
    <font>
      <sz val="12"/>
      <name val="宋体"/>
      <charset val="134"/>
    </font>
    <font>
      <sz val="12"/>
      <name val="黑体"/>
      <charset val="134"/>
    </font>
    <font>
      <b/>
      <sz val="12"/>
      <name val="宋体"/>
      <charset val="134"/>
    </font>
    <font>
      <b/>
      <sz val="12"/>
      <name val="Times New Roman"/>
      <charset val="134"/>
    </font>
    <font>
      <b/>
      <sz val="12"/>
      <name val="宋体"/>
      <charset val="134"/>
      <scheme val="major"/>
    </font>
    <font>
      <sz val="12"/>
      <name val="宋体"/>
      <charset val="134"/>
      <scheme val="major"/>
    </font>
    <font>
      <b/>
      <sz val="12"/>
      <name val="楷体_GB2312"/>
      <charset val="134"/>
    </font>
    <font>
      <sz val="12"/>
      <name val="宋体"/>
      <charset val="134"/>
      <scheme val="minor"/>
    </font>
    <font>
      <sz val="12"/>
      <name val="仿宋_GB2312"/>
      <charset val="134"/>
    </font>
    <font>
      <sz val="12"/>
      <color rgb="FF000000"/>
      <name val="Times New Roman"/>
      <charset val="134"/>
    </font>
    <font>
      <b/>
      <sz val="14"/>
      <name val="Times New Roman"/>
      <charset val="134"/>
    </font>
    <font>
      <sz val="9"/>
      <name val="Times New Roman"/>
      <charset val="134"/>
    </font>
    <font>
      <sz val="10"/>
      <name val="Times New Roman"/>
      <charset val="134"/>
    </font>
    <font>
      <sz val="11"/>
      <color rgb="FF000000"/>
      <name val="Times New Roman"/>
      <charset val="134"/>
    </font>
    <font>
      <sz val="36"/>
      <name val="方正小标宋简体"/>
      <charset val="134"/>
    </font>
    <font>
      <sz val="36"/>
      <name val="Times New Roman"/>
      <charset val="134"/>
    </font>
    <font>
      <sz val="12"/>
      <name val="方正小标宋简体"/>
      <charset val="134"/>
    </font>
    <font>
      <b/>
      <sz val="14"/>
      <name val="方正小标宋简体"/>
      <charset val="134"/>
    </font>
    <font>
      <sz val="14"/>
      <name val="方正仿宋简体"/>
      <charset val="134"/>
    </font>
    <font>
      <sz val="14"/>
      <name val="宋体"/>
      <charset val="134"/>
    </font>
    <font>
      <sz val="12"/>
      <name val="方正仿宋简体"/>
      <charset val="134"/>
    </font>
    <font>
      <sz val="11"/>
      <name val="方正仿宋简体"/>
      <charset val="134"/>
    </font>
    <font>
      <b/>
      <sz val="12"/>
      <name val="方正仿宋简体"/>
      <charset val="134"/>
    </font>
    <font>
      <sz val="10"/>
      <name val="仿宋"/>
      <charset val="134"/>
    </font>
    <font>
      <b/>
      <sz val="13"/>
      <name val="Times New Roman"/>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8"/>
      <name val="黑体"/>
      <charset val="134"/>
    </font>
    <font>
      <b/>
      <sz val="16"/>
      <name val="方正仿宋简体"/>
      <charset val="134"/>
    </font>
    <font>
      <sz val="14"/>
      <name val="方正仿宋"/>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rgb="FF000000"/>
      <name val="方正仿宋简体"/>
      <charset val="134"/>
    </font>
    <font>
      <b/>
      <sz val="14"/>
      <color rgb="FF000000"/>
      <name val="Times New Roman"/>
      <charset val="134"/>
    </font>
    <font>
      <sz val="16"/>
      <color rgb="FF000000"/>
      <name val="方正仿宋简体"/>
      <charset val="134"/>
    </font>
    <font>
      <sz val="16"/>
      <color rgb="FF000000"/>
      <name val="Times New Roman"/>
      <charset val="134"/>
    </font>
    <font>
      <b/>
      <sz val="16"/>
      <color rgb="FF000000"/>
      <name val="方正仿宋简体"/>
      <charset val="134"/>
    </font>
    <font>
      <sz val="36"/>
      <color rgb="FF000000"/>
      <name val="方正小标宋简体"/>
      <charset val="134"/>
    </font>
    <font>
      <sz val="36"/>
      <color rgb="FF000000"/>
      <name val="Times New Roman"/>
      <charset val="134"/>
    </font>
    <font>
      <sz val="13"/>
      <color rgb="FF000000"/>
      <name val="方正仿宋简体"/>
      <charset val="134"/>
    </font>
    <font>
      <sz val="13"/>
      <color rgb="FF000000"/>
      <name val="Times New Roman"/>
      <charset val="134"/>
    </font>
    <font>
      <sz val="14"/>
      <color rgb="FF000000"/>
      <name val="宋体"/>
      <charset val="134"/>
    </font>
    <font>
      <sz val="14"/>
      <color rgb="FF000000"/>
      <name val="方正小标宋简体"/>
      <charset val="134"/>
    </font>
    <font>
      <sz val="12"/>
      <color rgb="FF000000"/>
      <name val="方正仿宋简体"/>
      <charset val="134"/>
    </font>
    <font>
      <sz val="12"/>
      <color rgb="FF000000"/>
      <name val="宋体"/>
      <charset val="134"/>
    </font>
    <font>
      <b/>
      <sz val="14"/>
      <color rgb="FF000000"/>
      <name val="方正小标宋简体"/>
      <charset val="134"/>
    </font>
    <font>
      <sz val="12"/>
      <color rgb="FF000000"/>
      <name val="方正小标宋简体"/>
      <charset val="134"/>
    </font>
    <font>
      <sz val="11"/>
      <color rgb="FFFF0000"/>
      <name val="方正仿宋简体"/>
      <charset val="134"/>
    </font>
    <font>
      <sz val="11"/>
      <color rgb="FFFF0000"/>
      <name val="宋体"/>
      <charset val="134"/>
    </font>
    <font>
      <sz val="11"/>
      <color rgb="FFFF0000"/>
      <name val="Times New Roman"/>
      <charset val="134"/>
    </font>
    <font>
      <u/>
      <sz val="28"/>
      <color rgb="FF000000"/>
      <name val="方正小标宋简体"/>
      <charset val="134"/>
    </font>
    <font>
      <sz val="28"/>
      <color rgb="FF000000"/>
      <name val="方正小标宋简体"/>
      <charset val="134"/>
    </font>
    <font>
      <b/>
      <sz val="11"/>
      <color rgb="FF000000"/>
      <name val="方正仿宋简体"/>
      <charset val="134"/>
    </font>
    <font>
      <sz val="16"/>
      <color rgb="FF000000"/>
      <name val="宋体"/>
      <charset val="134"/>
    </font>
    <font>
      <b/>
      <sz val="8.5"/>
      <color rgb="FF000000"/>
      <name val="方正仿宋简体"/>
      <charset val="134"/>
    </font>
    <font>
      <sz val="8.5"/>
      <color rgb="FF000000"/>
      <name val="方正仿宋简体"/>
      <charset val="134"/>
    </font>
    <font>
      <sz val="8.5"/>
      <color rgb="FF000000"/>
      <name val="Times New Roman"/>
      <charset val="134"/>
    </font>
    <font>
      <b/>
      <sz val="12"/>
      <color rgb="FF000000"/>
      <name val="方正仿宋简体"/>
      <charset val="134"/>
    </font>
    <font>
      <b/>
      <sz val="12"/>
      <color rgb="FF000000"/>
      <name val="Times New Roman"/>
      <charset val="134"/>
    </font>
    <font>
      <sz val="9"/>
      <color rgb="FF000000"/>
      <name val="方正仿宋简体"/>
      <charset val="134"/>
    </font>
    <font>
      <sz val="9"/>
      <color rgb="FF000000"/>
      <name val="Times New Roman"/>
      <charset val="134"/>
    </font>
    <font>
      <sz val="9"/>
      <color rgb="FFFF0000"/>
      <name val="Times New Roman"/>
      <charset val="134"/>
    </font>
    <font>
      <sz val="9"/>
      <color rgb="FFFF0000"/>
      <name val="方正仿宋简体"/>
      <charset val="134"/>
    </font>
    <font>
      <b/>
      <sz val="13"/>
      <color rgb="FF000000"/>
      <name val="方正仿宋简体"/>
      <charset val="134"/>
    </font>
    <font>
      <sz val="10"/>
      <color rgb="FF000000"/>
      <name val="方正仿宋简体"/>
      <charset val="134"/>
    </font>
    <font>
      <sz val="10"/>
      <color rgb="FF000000"/>
      <name val="Times New Roman"/>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sz val="12"/>
      <color rgb="FFFF0000"/>
      <name val="Times New Roman"/>
      <charset val="134"/>
    </font>
    <font>
      <sz val="12"/>
      <color rgb="FFFF0000"/>
      <name val="方正仿宋简体"/>
      <charset val="134"/>
    </font>
    <font>
      <sz val="14"/>
      <color rgb="FFFF0000"/>
      <name val="Times New Roman"/>
      <charset val="134"/>
    </font>
    <font>
      <b/>
      <sz val="11"/>
      <color rgb="FF000000"/>
      <name val="Times New Roman"/>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55" fillId="0" borderId="0" applyFont="0" applyFill="0" applyBorder="0" applyAlignment="0" applyProtection="0">
      <alignment vertical="center"/>
    </xf>
    <xf numFmtId="44" fontId="55" fillId="0" borderId="0" applyFont="0" applyFill="0" applyBorder="0" applyAlignment="0" applyProtection="0">
      <alignment vertical="center"/>
    </xf>
    <xf numFmtId="9" fontId="0" fillId="0" borderId="0" applyProtection="0">
      <alignment vertical="center"/>
    </xf>
    <xf numFmtId="41" fontId="55" fillId="0" borderId="0" applyFont="0" applyFill="0" applyBorder="0" applyAlignment="0" applyProtection="0">
      <alignment vertical="center"/>
    </xf>
    <xf numFmtId="42" fontId="55" fillId="0" borderId="0" applyFont="0" applyFill="0" applyBorder="0" applyAlignment="0" applyProtection="0">
      <alignment vertical="center"/>
    </xf>
    <xf numFmtId="0" fontId="56"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5" fillId="4" borderId="16" applyNumberFormat="0" applyFont="0" applyAlignment="0" applyProtection="0">
      <alignment vertical="center"/>
    </xf>
    <xf numFmtId="0" fontId="58" fillId="0" borderId="0" applyNumberFormat="0" applyFill="0" applyBorder="0" applyAlignment="0" applyProtection="0">
      <alignment vertical="center"/>
    </xf>
    <xf numFmtId="0" fontId="59"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61" fillId="0" borderId="17" applyNumberFormat="0" applyFill="0" applyAlignment="0" applyProtection="0">
      <alignment vertical="center"/>
    </xf>
    <xf numFmtId="0" fontId="62" fillId="0" borderId="17" applyNumberFormat="0" applyFill="0" applyAlignment="0" applyProtection="0">
      <alignment vertical="center"/>
    </xf>
    <xf numFmtId="0" fontId="63" fillId="0" borderId="18" applyNumberFormat="0" applyFill="0" applyAlignment="0" applyProtection="0">
      <alignment vertical="center"/>
    </xf>
    <xf numFmtId="0" fontId="63" fillId="0" borderId="0" applyNumberFormat="0" applyFill="0" applyBorder="0" applyAlignment="0" applyProtection="0">
      <alignment vertical="center"/>
    </xf>
    <xf numFmtId="0" fontId="64" fillId="5" borderId="19" applyNumberFormat="0" applyAlignment="0" applyProtection="0">
      <alignment vertical="center"/>
    </xf>
    <xf numFmtId="0" fontId="65" fillId="6" borderId="20" applyNumberFormat="0" applyAlignment="0" applyProtection="0">
      <alignment vertical="center"/>
    </xf>
    <xf numFmtId="0" fontId="66" fillId="6" borderId="19" applyNumberFormat="0" applyAlignment="0" applyProtection="0">
      <alignment vertical="center"/>
    </xf>
    <xf numFmtId="0" fontId="67" fillId="7" borderId="21" applyNumberFormat="0" applyAlignment="0" applyProtection="0">
      <alignment vertical="center"/>
    </xf>
    <xf numFmtId="0" fontId="68" fillId="0" borderId="22" applyNumberFormat="0" applyFill="0" applyAlignment="0" applyProtection="0">
      <alignment vertical="center"/>
    </xf>
    <xf numFmtId="0" fontId="69" fillId="0" borderId="23" applyNumberFormat="0" applyFill="0" applyAlignment="0" applyProtection="0">
      <alignment vertical="center"/>
    </xf>
    <xf numFmtId="0" fontId="70" fillId="8" borderId="0" applyNumberFormat="0" applyBorder="0" applyAlignment="0" applyProtection="0">
      <alignment vertical="center"/>
    </xf>
    <xf numFmtId="0" fontId="71" fillId="9" borderId="0" applyNumberFormat="0" applyBorder="0" applyAlignment="0" applyProtection="0">
      <alignment vertical="center"/>
    </xf>
    <xf numFmtId="0" fontId="72" fillId="10" borderId="0" applyNumberFormat="0" applyBorder="0" applyAlignment="0" applyProtection="0">
      <alignment vertical="center"/>
    </xf>
    <xf numFmtId="0" fontId="73" fillId="11" borderId="0" applyNumberFormat="0" applyBorder="0" applyAlignment="0" applyProtection="0">
      <alignment vertical="center"/>
    </xf>
    <xf numFmtId="0" fontId="74" fillId="12" borderId="0" applyNumberFormat="0" applyBorder="0" applyAlignment="0" applyProtection="0">
      <alignment vertical="center"/>
    </xf>
    <xf numFmtId="0" fontId="74" fillId="13" borderId="0" applyNumberFormat="0" applyBorder="0" applyAlignment="0" applyProtection="0">
      <alignment vertical="center"/>
    </xf>
    <xf numFmtId="0" fontId="73" fillId="14" borderId="0" applyNumberFormat="0" applyBorder="0" applyAlignment="0" applyProtection="0">
      <alignment vertical="center"/>
    </xf>
    <xf numFmtId="0" fontId="73" fillId="15" borderId="0" applyNumberFormat="0" applyBorder="0" applyAlignment="0" applyProtection="0">
      <alignment vertical="center"/>
    </xf>
    <xf numFmtId="0" fontId="74" fillId="16" borderId="0" applyNumberFormat="0" applyBorder="0" applyAlignment="0" applyProtection="0">
      <alignment vertical="center"/>
    </xf>
    <xf numFmtId="0" fontId="74" fillId="17" borderId="0" applyNumberFormat="0" applyBorder="0" applyAlignment="0" applyProtection="0">
      <alignment vertical="center"/>
    </xf>
    <xf numFmtId="0" fontId="73" fillId="18" borderId="0" applyNumberFormat="0" applyBorder="0" applyAlignment="0" applyProtection="0">
      <alignment vertical="center"/>
    </xf>
    <xf numFmtId="0" fontId="73" fillId="19" borderId="0" applyNumberFormat="0" applyBorder="0" applyAlignment="0" applyProtection="0">
      <alignment vertical="center"/>
    </xf>
    <xf numFmtId="0" fontId="74" fillId="20" borderId="0" applyNumberFormat="0" applyBorder="0" applyAlignment="0" applyProtection="0">
      <alignment vertical="center"/>
    </xf>
    <xf numFmtId="0" fontId="74" fillId="21" borderId="0" applyNumberFormat="0" applyBorder="0" applyAlignment="0" applyProtection="0">
      <alignment vertical="center"/>
    </xf>
    <xf numFmtId="0" fontId="73" fillId="22" borderId="0" applyNumberFormat="0" applyBorder="0" applyAlignment="0" applyProtection="0">
      <alignment vertical="center"/>
    </xf>
    <xf numFmtId="0" fontId="73" fillId="23" borderId="0" applyNumberFormat="0" applyBorder="0" applyAlignment="0" applyProtection="0">
      <alignment vertical="center"/>
    </xf>
    <xf numFmtId="0" fontId="74" fillId="24" borderId="0" applyNumberFormat="0" applyBorder="0" applyAlignment="0" applyProtection="0">
      <alignment vertical="center"/>
    </xf>
    <xf numFmtId="0" fontId="74" fillId="25" borderId="0" applyNumberFormat="0" applyBorder="0" applyAlignment="0" applyProtection="0">
      <alignment vertical="center"/>
    </xf>
    <xf numFmtId="0" fontId="73" fillId="26" borderId="0" applyNumberFormat="0" applyBorder="0" applyAlignment="0" applyProtection="0">
      <alignment vertical="center"/>
    </xf>
    <xf numFmtId="0" fontId="73" fillId="27" borderId="0" applyNumberFormat="0" applyBorder="0" applyAlignment="0" applyProtection="0">
      <alignment vertical="center"/>
    </xf>
    <xf numFmtId="0" fontId="74" fillId="28" borderId="0" applyNumberFormat="0" applyBorder="0" applyAlignment="0" applyProtection="0">
      <alignment vertical="center"/>
    </xf>
    <xf numFmtId="0" fontId="74" fillId="29" borderId="0" applyNumberFormat="0" applyBorder="0" applyAlignment="0" applyProtection="0">
      <alignment vertical="center"/>
    </xf>
    <xf numFmtId="0" fontId="73" fillId="30" borderId="0" applyNumberFormat="0" applyBorder="0" applyAlignment="0" applyProtection="0">
      <alignment vertical="center"/>
    </xf>
    <xf numFmtId="0" fontId="73" fillId="31" borderId="0" applyNumberFormat="0" applyBorder="0" applyAlignment="0" applyProtection="0">
      <alignment vertical="center"/>
    </xf>
    <xf numFmtId="0" fontId="74" fillId="32" borderId="0" applyNumberFormat="0" applyBorder="0" applyAlignment="0" applyProtection="0">
      <alignment vertical="center"/>
    </xf>
    <xf numFmtId="0" fontId="74" fillId="33" borderId="0" applyNumberFormat="0" applyBorder="0" applyAlignment="0" applyProtection="0">
      <alignment vertical="center"/>
    </xf>
    <xf numFmtId="0" fontId="73" fillId="34" borderId="0" applyNumberFormat="0" applyBorder="0" applyAlignment="0" applyProtection="0">
      <alignment vertical="center"/>
    </xf>
    <xf numFmtId="0" fontId="5" fillId="0" borderId="0">
      <alignment vertical="center"/>
    </xf>
    <xf numFmtId="0" fontId="0" fillId="0" borderId="0">
      <alignment vertical="center"/>
    </xf>
    <xf numFmtId="0" fontId="0" fillId="0" borderId="0">
      <alignment vertical="center"/>
    </xf>
    <xf numFmtId="0" fontId="0" fillId="0" borderId="0">
      <alignment vertical="center"/>
    </xf>
    <xf numFmtId="0" fontId="5" fillId="0" borderId="0">
      <alignment vertical="center"/>
    </xf>
    <xf numFmtId="0" fontId="55" fillId="0" borderId="0">
      <alignment vertical="center"/>
    </xf>
  </cellStyleXfs>
  <cellXfs count="263">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left" vertical="center"/>
    </xf>
    <xf numFmtId="176" fontId="3" fillId="0" borderId="0" xfId="0" applyNumberFormat="1" applyFont="1" applyAlignment="1">
      <alignment horizontal="center" vertical="center"/>
    </xf>
    <xf numFmtId="176" fontId="3" fillId="0" borderId="0" xfId="0" applyNumberFormat="1" applyFont="1">
      <alignment vertical="center"/>
    </xf>
    <xf numFmtId="177" fontId="3" fillId="0" borderId="0" xfId="0" applyNumberFormat="1" applyFont="1">
      <alignment vertical="center"/>
    </xf>
    <xf numFmtId="0" fontId="4" fillId="0" borderId="0" xfId="0" applyFont="1" applyAlignment="1">
      <alignment horizontal="center" vertical="center" wrapText="1"/>
    </xf>
    <xf numFmtId="0" fontId="5" fillId="0" borderId="0" xfId="0" applyFont="1" applyAlignment="1">
      <alignment horizontal="left" vertical="center" wrapText="1"/>
    </xf>
    <xf numFmtId="0" fontId="2" fillId="0" borderId="0" xfId="0" applyFont="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176" fontId="6" fillId="0" borderId="1" xfId="49"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177" fontId="5"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76" fontId="2" fillId="0" borderId="1" xfId="49" applyNumberFormat="1" applyFont="1" applyBorder="1" applyAlignment="1">
      <alignment horizontal="center" vertical="center" wrapText="1"/>
    </xf>
    <xf numFmtId="177" fontId="2"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178" fontId="7" fillId="0" borderId="1" xfId="49" applyNumberFormat="1" applyFont="1" applyBorder="1" applyAlignment="1">
      <alignment horizontal="center" vertical="center" wrapText="1"/>
    </xf>
    <xf numFmtId="0" fontId="2" fillId="0" borderId="1" xfId="0" applyNumberFormat="1" applyFont="1" applyFill="1" applyBorder="1" applyAlignment="1" applyProtection="1">
      <alignment horizontal="center" vertical="center" wrapText="1"/>
    </xf>
    <xf numFmtId="178" fontId="9"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justify" vertical="center" wrapText="1"/>
    </xf>
    <xf numFmtId="0" fontId="2" fillId="0" borderId="1" xfId="0" applyFont="1" applyBorder="1">
      <alignment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178" fontId="10" fillId="0" borderId="1" xfId="0" applyNumberFormat="1" applyFont="1" applyFill="1" applyBorder="1" applyAlignment="1" applyProtection="1">
      <alignment horizontal="center" vertical="center" wrapText="1"/>
    </xf>
    <xf numFmtId="0" fontId="10" fillId="0" borderId="1" xfId="0" applyFont="1" applyFill="1" applyBorder="1" applyAlignment="1" applyProtection="1">
      <alignment vertical="center" wrapText="1"/>
    </xf>
    <xf numFmtId="0" fontId="10" fillId="0" borderId="1" xfId="0" applyFont="1" applyFill="1" applyBorder="1" applyAlignment="1" applyProtection="1">
      <alignment horizontal="center" vertical="center" wrapText="1"/>
    </xf>
    <xf numFmtId="178" fontId="7" fillId="0" borderId="1" xfId="0" applyNumberFormat="1" applyFont="1" applyBorder="1" applyAlignment="1">
      <alignment horizontal="center" vertical="center" wrapText="1"/>
    </xf>
    <xf numFmtId="10" fontId="5" fillId="0" borderId="1" xfId="0" applyNumberFormat="1" applyFont="1" applyBorder="1" applyAlignment="1">
      <alignment vertical="center" wrapText="1"/>
    </xf>
    <xf numFmtId="0" fontId="2" fillId="0" borderId="1" xfId="0" applyFont="1" applyBorder="1" applyAlignment="1">
      <alignment vertical="center"/>
    </xf>
    <xf numFmtId="0" fontId="11" fillId="0" borderId="1" xfId="0" applyFont="1" applyBorder="1" applyAlignment="1">
      <alignment horizontal="left" vertical="center" wrapText="1"/>
    </xf>
    <xf numFmtId="0" fontId="5" fillId="0" borderId="1" xfId="0" applyFont="1" applyFill="1" applyBorder="1" applyAlignment="1">
      <alignment horizontal="center" vertical="center" wrapText="1"/>
    </xf>
    <xf numFmtId="0" fontId="12" fillId="0" borderId="1" xfId="0" applyFont="1" applyFill="1" applyBorder="1" applyAlignment="1" applyProtection="1">
      <alignment horizontal="center" vertical="center"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pplyAlignment="1" applyProtection="1">
      <alignment vertical="center" wrapText="1"/>
    </xf>
    <xf numFmtId="178" fontId="12" fillId="0" borderId="1" xfId="0" applyNumberFormat="1" applyFont="1" applyFill="1" applyBorder="1" applyAlignment="1" applyProtection="1">
      <alignment horizontal="center" vertical="center" wrapText="1"/>
    </xf>
    <xf numFmtId="178" fontId="5" fillId="0" borderId="1" xfId="0" applyNumberFormat="1" applyFont="1" applyFill="1" applyBorder="1" applyAlignment="1">
      <alignment horizontal="center" vertical="center" wrapText="1"/>
    </xf>
    <xf numFmtId="0" fontId="5" fillId="0" borderId="1" xfId="0" applyFont="1" applyFill="1" applyBorder="1" applyAlignment="1" applyProtection="1">
      <alignment vertical="center" wrapText="1"/>
    </xf>
    <xf numFmtId="0" fontId="5" fillId="0" borderId="1" xfId="0" applyFont="1" applyFill="1" applyBorder="1" applyAlignment="1" applyProtection="1">
      <alignment horizontal="center" vertical="center" wrapText="1"/>
    </xf>
    <xf numFmtId="0" fontId="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178" fontId="7"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178" fontId="5"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10" fontId="5" fillId="0" borderId="1" xfId="0" applyNumberFormat="1" applyFont="1" applyBorder="1" applyAlignment="1">
      <alignment horizontal="center" vertical="center" wrapText="1"/>
    </xf>
    <xf numFmtId="10" fontId="5" fillId="0" borderId="1" xfId="0" applyNumberFormat="1" applyFont="1" applyBorder="1" applyAlignment="1">
      <alignment horizontal="justify" vertical="center" wrapText="1"/>
    </xf>
    <xf numFmtId="0" fontId="14" fillId="0" borderId="0" xfId="0" applyFont="1">
      <alignment vertical="center"/>
    </xf>
    <xf numFmtId="0" fontId="15" fillId="0" borderId="0" xfId="0" applyFont="1">
      <alignment vertical="center"/>
    </xf>
    <xf numFmtId="0" fontId="1" fillId="0" borderId="0" xfId="0" applyFont="1" applyAlignment="1">
      <alignment vertical="center" wrapText="1"/>
    </xf>
    <xf numFmtId="0" fontId="16" fillId="0" borderId="0" xfId="0" applyFont="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xf>
    <xf numFmtId="0" fontId="17" fillId="0" borderId="0" xfId="0" applyFont="1" applyAlignment="1">
      <alignment horizontal="left" vertical="center"/>
    </xf>
    <xf numFmtId="0" fontId="16" fillId="0" borderId="0" xfId="0" applyFont="1" applyAlignment="1">
      <alignment horizontal="left" vertical="center"/>
    </xf>
    <xf numFmtId="0" fontId="16" fillId="0" borderId="0" xfId="0" applyFont="1">
      <alignment vertical="center"/>
    </xf>
    <xf numFmtId="0" fontId="18" fillId="0" borderId="0" xfId="0" applyFont="1">
      <alignment vertical="center"/>
    </xf>
    <xf numFmtId="0" fontId="18" fillId="0" borderId="0" xfId="0" applyFont="1" applyAlignment="1">
      <alignment vertical="center" wrapText="1"/>
    </xf>
    <xf numFmtId="0" fontId="19" fillId="0" borderId="0" xfId="0" applyFont="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 fillId="0" borderId="0" xfId="0" applyFont="1" applyAlignment="1">
      <alignment horizontal="center" vertical="center" wrapText="1"/>
    </xf>
    <xf numFmtId="0" fontId="21" fillId="0" borderId="0" xfId="0" applyFont="1" applyAlignment="1">
      <alignment horizontal="right" vertical="center"/>
    </xf>
    <xf numFmtId="0" fontId="2" fillId="0" borderId="0" xfId="0" applyFont="1" applyAlignment="1">
      <alignment horizontal="right" vertical="center"/>
    </xf>
    <xf numFmtId="0" fontId="2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2" fillId="0" borderId="1" xfId="0" applyFont="1" applyBorder="1" applyAlignment="1">
      <alignment horizontal="center" vertical="center"/>
    </xf>
    <xf numFmtId="0" fontId="15" fillId="0" borderId="1" xfId="49" applyFont="1" applyBorder="1" applyAlignment="1">
      <alignment horizontal="center" vertical="center" wrapText="1"/>
    </xf>
    <xf numFmtId="0" fontId="22" fillId="0" borderId="2" xfId="49" applyFont="1" applyBorder="1" applyAlignment="1">
      <alignment horizontal="center" vertical="center" wrapText="1"/>
    </xf>
    <xf numFmtId="0" fontId="15" fillId="0" borderId="3" xfId="49" applyFont="1" applyBorder="1" applyAlignment="1">
      <alignment horizontal="center" vertical="center" wrapText="1"/>
    </xf>
    <xf numFmtId="0" fontId="15" fillId="0" borderId="4" xfId="49" applyFont="1" applyBorder="1" applyAlignment="1">
      <alignment horizontal="center" vertical="center" wrapText="1"/>
    </xf>
    <xf numFmtId="0" fontId="22"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15" fillId="0" borderId="1" xfId="0" applyFont="1" applyBorder="1" applyAlignment="1">
      <alignment horizontal="center" vertical="center"/>
    </xf>
    <xf numFmtId="0" fontId="15" fillId="0" borderId="5" xfId="49" applyFont="1" applyBorder="1" applyAlignment="1">
      <alignment horizontal="center" vertical="center" wrapText="1"/>
    </xf>
    <xf numFmtId="0" fontId="15" fillId="0" borderId="0" xfId="49" applyFont="1" applyAlignment="1">
      <alignment horizontal="center" vertical="center" wrapText="1"/>
    </xf>
    <xf numFmtId="0" fontId="15" fillId="0" borderId="6" xfId="49"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22" fillId="0" borderId="1" xfId="49" applyFont="1" applyBorder="1" applyAlignment="1">
      <alignment horizontal="center" vertical="center" wrapText="1"/>
    </xf>
    <xf numFmtId="178" fontId="15" fillId="0" borderId="1" xfId="0" applyNumberFormat="1" applyFont="1" applyBorder="1" applyAlignment="1">
      <alignment horizontal="center" vertical="center" wrapText="1"/>
    </xf>
    <xf numFmtId="10" fontId="15" fillId="0" borderId="1" xfId="0" applyNumberFormat="1" applyFont="1" applyBorder="1" applyAlignment="1">
      <alignment horizontal="center" vertical="center" wrapText="1"/>
    </xf>
    <xf numFmtId="179"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15" fillId="0" borderId="1" xfId="0" applyFont="1" applyBorder="1" applyAlignment="1">
      <alignment horizontal="left" vertical="center" wrapText="1"/>
    </xf>
    <xf numFmtId="178" fontId="1" fillId="0" borderId="1" xfId="0" applyNumberFormat="1" applyFont="1" applyBorder="1" applyAlignment="1">
      <alignment horizontal="center" vertical="center" wrapText="1"/>
    </xf>
    <xf numFmtId="180" fontId="23" fillId="0" borderId="1" xfId="0" applyNumberFormat="1" applyFont="1" applyBorder="1" applyAlignment="1">
      <alignment horizontal="left" vertical="center" wrapText="1"/>
    </xf>
    <xf numFmtId="181" fontId="1" fillId="0" borderId="1" xfId="0" applyNumberFormat="1" applyFont="1" applyBorder="1" applyAlignment="1">
      <alignment horizontal="center" vertical="center" wrapText="1"/>
    </xf>
    <xf numFmtId="181" fontId="23" fillId="0" borderId="1" xfId="0" applyNumberFormat="1" applyFont="1" applyBorder="1" applyAlignment="1">
      <alignment horizontal="center" vertical="center" wrapText="1"/>
    </xf>
    <xf numFmtId="0" fontId="23" fillId="0" borderId="1" xfId="0" applyFont="1" applyBorder="1" applyAlignment="1">
      <alignment horizontal="left" vertical="center" wrapText="1"/>
    </xf>
    <xf numFmtId="0" fontId="1" fillId="0" borderId="1" xfId="0" applyFont="1" applyBorder="1" applyAlignment="1">
      <alignment vertical="center" wrapText="1"/>
    </xf>
    <xf numFmtId="181" fontId="1" fillId="0" borderId="1" xfId="0" applyNumberFormat="1" applyFont="1" applyBorder="1" applyAlignment="1">
      <alignment horizontal="center" vertical="center"/>
    </xf>
    <xf numFmtId="181" fontId="1" fillId="0" borderId="10"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2" fillId="0" borderId="1" xfId="0" applyFont="1" applyBorder="1" applyAlignment="1">
      <alignment horizontal="left" vertical="center" wrapText="1"/>
    </xf>
    <xf numFmtId="181" fontId="1" fillId="0" borderId="11" xfId="0" applyNumberFormat="1" applyFont="1" applyBorder="1" applyAlignment="1">
      <alignment horizontal="center" vertical="center" wrapText="1"/>
    </xf>
    <xf numFmtId="0" fontId="1" fillId="0" borderId="11" xfId="0" applyFont="1" applyBorder="1" applyAlignment="1">
      <alignment horizontal="center" vertical="center" wrapText="1"/>
    </xf>
    <xf numFmtId="0" fontId="1" fillId="0" borderId="1" xfId="0" applyFont="1" applyBorder="1" applyAlignment="1">
      <alignment horizontal="left" vertical="center" wrapText="1"/>
    </xf>
    <xf numFmtId="181" fontId="1" fillId="0" borderId="12"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15" fillId="0" borderId="1" xfId="0" applyFont="1" applyBorder="1" applyAlignment="1">
      <alignment vertical="center" wrapText="1"/>
    </xf>
    <xf numFmtId="10" fontId="1" fillId="0" borderId="1" xfId="0" applyNumberFormat="1" applyFont="1" applyBorder="1" applyAlignment="1">
      <alignment horizontal="center" vertical="center" wrapText="1"/>
    </xf>
    <xf numFmtId="178" fontId="23"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23" fillId="0" borderId="1" xfId="0" applyFont="1" applyBorder="1" applyAlignment="1">
      <alignment vertical="center" wrapText="1"/>
    </xf>
    <xf numFmtId="49" fontId="1"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0" fontId="23" fillId="0" borderId="0" xfId="0" applyFont="1" applyAlignment="1">
      <alignment horizontal="center" vertical="center" wrapText="1"/>
    </xf>
    <xf numFmtId="0" fontId="25" fillId="0" borderId="1" xfId="0" applyFont="1" applyBorder="1" applyAlignment="1">
      <alignment horizontal="center" vertical="center" wrapText="1"/>
    </xf>
    <xf numFmtId="0" fontId="23" fillId="0" borderId="10" xfId="0" applyFont="1" applyBorder="1" applyAlignment="1">
      <alignment horizontal="center" vertical="center" wrapText="1"/>
    </xf>
    <xf numFmtId="178" fontId="1" fillId="0" borderId="10" xfId="0" applyNumberFormat="1" applyFont="1" applyBorder="1" applyAlignment="1">
      <alignment horizontal="center" vertical="center" wrapText="1"/>
    </xf>
    <xf numFmtId="10" fontId="1" fillId="0" borderId="10" xfId="0" applyNumberFormat="1" applyFont="1" applyBorder="1" applyAlignment="1">
      <alignment horizontal="center" vertical="center" wrapText="1"/>
    </xf>
    <xf numFmtId="178" fontId="23" fillId="0" borderId="10" xfId="0" applyNumberFormat="1" applyFont="1" applyBorder="1" applyAlignment="1">
      <alignment horizontal="center" vertical="center" wrapText="1"/>
    </xf>
    <xf numFmtId="178" fontId="1" fillId="0" borderId="11" xfId="0" applyNumberFormat="1" applyFont="1" applyBorder="1" applyAlignment="1">
      <alignment horizontal="center" vertical="center" wrapText="1"/>
    </xf>
    <xf numFmtId="10" fontId="1" fillId="0" borderId="11" xfId="0" applyNumberFormat="1" applyFont="1" applyBorder="1" applyAlignment="1">
      <alignment horizontal="center" vertical="center" wrapText="1"/>
    </xf>
    <xf numFmtId="0" fontId="23" fillId="0" borderId="1" xfId="0" applyFont="1" applyBorder="1" applyAlignment="1">
      <alignment horizontal="center" vertical="center"/>
    </xf>
    <xf numFmtId="178" fontId="1" fillId="0" borderId="12" xfId="0" applyNumberFormat="1" applyFont="1" applyBorder="1" applyAlignment="1">
      <alignment horizontal="center" vertical="center" wrapText="1"/>
    </xf>
    <xf numFmtId="10" fontId="1" fillId="0" borderId="12" xfId="0" applyNumberFormat="1" applyFont="1" applyBorder="1" applyAlignment="1">
      <alignment horizontal="center" vertical="center" wrapText="1"/>
    </xf>
    <xf numFmtId="0" fontId="26" fillId="0" borderId="1" xfId="0" applyFont="1" applyBorder="1" applyAlignment="1">
      <alignment horizontal="center" vertical="center" wrapText="1"/>
    </xf>
    <xf numFmtId="182" fontId="23" fillId="0" borderId="1" xfId="0" applyNumberFormat="1" applyFont="1" applyBorder="1" applyAlignment="1">
      <alignment horizontal="center" vertical="center" wrapText="1"/>
    </xf>
    <xf numFmtId="0" fontId="27" fillId="0" borderId="1" xfId="0" applyFont="1" applyBorder="1" applyAlignment="1">
      <alignment horizontal="left" vertical="center" wrapText="1"/>
    </xf>
    <xf numFmtId="0" fontId="28" fillId="0" borderId="1" xfId="0" applyFont="1" applyBorder="1" applyAlignment="1">
      <alignment horizontal="center" vertical="center" wrapText="1"/>
    </xf>
    <xf numFmtId="178" fontId="23" fillId="0" borderId="1" xfId="0" applyNumberFormat="1" applyFont="1" applyBorder="1" applyAlignment="1">
      <alignment horizontal="left" vertical="center" wrapText="1"/>
    </xf>
    <xf numFmtId="182" fontId="1" fillId="0" borderId="1" xfId="0" applyNumberFormat="1" applyFont="1" applyBorder="1" applyAlignment="1">
      <alignment horizontal="center" vertical="center" wrapText="1"/>
    </xf>
    <xf numFmtId="178" fontId="1" fillId="0" borderId="1" xfId="0" applyNumberFormat="1" applyFont="1" applyBorder="1" applyAlignment="1">
      <alignment vertical="center" wrapText="1"/>
    </xf>
    <xf numFmtId="0" fontId="29" fillId="0" borderId="1" xfId="0" applyFont="1" applyBorder="1" applyAlignment="1">
      <alignment horizontal="left" vertical="center" wrapText="1"/>
    </xf>
    <xf numFmtId="0" fontId="1" fillId="0" borderId="1" xfId="0" applyFont="1" applyBorder="1" applyAlignment="1">
      <alignment horizontal="left" vertical="center"/>
    </xf>
    <xf numFmtId="178" fontId="1" fillId="0" borderId="1" xfId="0" applyNumberFormat="1" applyFont="1" applyBorder="1" applyAlignment="1">
      <alignment horizontal="center" vertical="center"/>
    </xf>
    <xf numFmtId="0" fontId="1" fillId="0" borderId="1" xfId="0" applyFont="1" applyBorder="1">
      <alignment vertical="center"/>
    </xf>
    <xf numFmtId="0" fontId="25" fillId="0" borderId="1" xfId="0" applyFont="1" applyBorder="1" applyAlignment="1">
      <alignment horizontal="left" vertical="center" wrapText="1"/>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49" fontId="32" fillId="0" borderId="1" xfId="0" applyNumberFormat="1" applyFont="1" applyBorder="1" applyAlignment="1">
      <alignment horizontal="center" vertical="center" wrapText="1"/>
    </xf>
    <xf numFmtId="180" fontId="1" fillId="0" borderId="1" xfId="0" applyNumberFormat="1" applyFont="1" applyBorder="1" applyAlignment="1">
      <alignment horizontal="left" vertical="center" wrapText="1"/>
    </xf>
    <xf numFmtId="0" fontId="33" fillId="0" borderId="1" xfId="0" applyFont="1" applyBorder="1" applyAlignment="1">
      <alignment vertical="center" wrapText="1"/>
    </xf>
    <xf numFmtId="0" fontId="34" fillId="0" borderId="1" xfId="0" applyFont="1" applyBorder="1" applyAlignment="1">
      <alignment horizontal="left" vertical="center" wrapText="1"/>
    </xf>
    <xf numFmtId="0" fontId="35" fillId="0" borderId="0" xfId="0" applyFont="1">
      <alignment vertical="center"/>
    </xf>
    <xf numFmtId="0" fontId="36" fillId="2" borderId="0" xfId="0" applyFont="1" applyFill="1">
      <alignment vertical="center"/>
    </xf>
    <xf numFmtId="0" fontId="37" fillId="0" borderId="0" xfId="0" applyFont="1" applyAlignment="1">
      <alignment vertical="center" wrapText="1"/>
    </xf>
    <xf numFmtId="0" fontId="2" fillId="0" borderId="0" xfId="0" applyFont="1" applyAlignment="1">
      <alignment vertical="center" wrapText="1"/>
    </xf>
    <xf numFmtId="0" fontId="37" fillId="0" borderId="0" xfId="0" applyFont="1">
      <alignment vertical="center"/>
    </xf>
    <xf numFmtId="0" fontId="37" fillId="2" borderId="0" xfId="0" applyFont="1" applyFill="1">
      <alignment vertical="center"/>
    </xf>
    <xf numFmtId="0" fontId="38" fillId="0" borderId="0" xfId="0" applyFont="1">
      <alignment vertical="center"/>
    </xf>
    <xf numFmtId="0" fontId="39" fillId="0" borderId="0" xfId="0" applyFont="1" applyAlignment="1">
      <alignment horizontal="center" vertical="center" wrapText="1"/>
    </xf>
    <xf numFmtId="0" fontId="39" fillId="0" borderId="0" xfId="0" applyFont="1" applyAlignment="1">
      <alignment horizontal="center" vertical="center"/>
    </xf>
    <xf numFmtId="0" fontId="40" fillId="0" borderId="0" xfId="0" applyFont="1" applyAlignment="1">
      <alignment horizontal="center" vertical="center"/>
    </xf>
    <xf numFmtId="0" fontId="40" fillId="0" borderId="0" xfId="0" applyFont="1" applyAlignment="1">
      <alignment horizontal="left" vertical="center"/>
    </xf>
    <xf numFmtId="0" fontId="39" fillId="0" borderId="0" xfId="0" applyFont="1" applyAlignment="1">
      <alignment horizontal="left" vertical="center"/>
    </xf>
    <xf numFmtId="0" fontId="39" fillId="0" borderId="0" xfId="0" applyFont="1">
      <alignment vertical="center"/>
    </xf>
    <xf numFmtId="0" fontId="41" fillId="0" borderId="8" xfId="0" applyFont="1" applyBorder="1" applyAlignment="1">
      <alignment horizontal="center" vertical="center" wrapText="1"/>
    </xf>
    <xf numFmtId="0" fontId="42" fillId="0" borderId="8" xfId="0" applyFont="1" applyBorder="1" applyAlignment="1">
      <alignment horizontal="center" vertical="center" wrapText="1"/>
    </xf>
    <xf numFmtId="0" fontId="42" fillId="0" borderId="8" xfId="0" applyFont="1" applyBorder="1" applyAlignment="1">
      <alignment horizontal="center" vertical="center"/>
    </xf>
    <xf numFmtId="0" fontId="42" fillId="0" borderId="8" xfId="0" applyFont="1" applyBorder="1" applyAlignment="1">
      <alignment horizontal="left" vertical="center" wrapText="1"/>
    </xf>
    <xf numFmtId="0" fontId="35" fillId="0" borderId="1" xfId="0" applyFont="1" applyBorder="1" applyAlignment="1">
      <alignment horizontal="center" vertical="center" wrapText="1"/>
    </xf>
    <xf numFmtId="0" fontId="35" fillId="0" borderId="1" xfId="0" applyFont="1" applyBorder="1" applyAlignment="1">
      <alignment horizontal="center" vertical="center"/>
    </xf>
    <xf numFmtId="0" fontId="35" fillId="0" borderId="1" xfId="49" applyFont="1" applyBorder="1" applyAlignment="1">
      <alignment horizontal="center" vertical="center" wrapText="1"/>
    </xf>
    <xf numFmtId="0" fontId="43" fillId="0" borderId="1"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12" xfId="0" applyFont="1" applyBorder="1" applyAlignment="1">
      <alignment horizontal="center" vertical="center" wrapText="1"/>
    </xf>
    <xf numFmtId="0" fontId="44" fillId="2" borderId="1" xfId="0" applyFont="1" applyFill="1" applyBorder="1" applyAlignment="1">
      <alignment horizontal="center" vertical="center" wrapText="1"/>
    </xf>
    <xf numFmtId="0" fontId="44" fillId="2" borderId="1" xfId="0" applyFont="1" applyFill="1" applyBorder="1" applyAlignment="1">
      <alignment horizontal="center" vertical="center"/>
    </xf>
    <xf numFmtId="0" fontId="36" fillId="2" borderId="1" xfId="0" applyFont="1" applyFill="1" applyBorder="1" applyAlignment="1">
      <alignment horizontal="center" vertical="center" wrapText="1"/>
    </xf>
    <xf numFmtId="183" fontId="34" fillId="2" borderId="1" xfId="0" applyNumberFormat="1" applyFont="1" applyFill="1" applyBorder="1" applyAlignment="1">
      <alignment horizontal="center" vertical="center" wrapText="1"/>
    </xf>
    <xf numFmtId="179" fontId="45" fillId="2" borderId="1" xfId="0" applyNumberFormat="1" applyFont="1" applyFill="1" applyBorder="1" applyAlignment="1">
      <alignment horizontal="left" vertical="center" wrapText="1"/>
    </xf>
    <xf numFmtId="0" fontId="45" fillId="2" borderId="1" xfId="0" applyFont="1" applyFill="1" applyBorder="1" applyAlignment="1">
      <alignment horizontal="center" vertical="center"/>
    </xf>
    <xf numFmtId="0" fontId="45" fillId="0" borderId="1" xfId="0" applyFont="1" applyBorder="1" applyAlignment="1">
      <alignment horizontal="center" vertical="center"/>
    </xf>
    <xf numFmtId="0" fontId="44" fillId="2" borderId="13" xfId="0" applyFont="1" applyFill="1" applyBorder="1" applyAlignment="1">
      <alignment horizontal="center" vertical="center"/>
    </xf>
    <xf numFmtId="0" fontId="34" fillId="2" borderId="14" xfId="0" applyFont="1" applyFill="1" applyBorder="1" applyAlignment="1">
      <alignment horizontal="center" vertical="center"/>
    </xf>
    <xf numFmtId="0" fontId="34" fillId="2" borderId="1" xfId="0" applyFont="1" applyFill="1" applyBorder="1" applyAlignment="1">
      <alignment horizontal="center" vertical="center"/>
    </xf>
    <xf numFmtId="183" fontId="34" fillId="2" borderId="1" xfId="0" applyNumberFormat="1" applyFont="1" applyFill="1" applyBorder="1" applyAlignment="1">
      <alignment horizontal="center" vertical="center"/>
    </xf>
    <xf numFmtId="179" fontId="45" fillId="2" borderId="1" xfId="0" applyNumberFormat="1" applyFont="1" applyFill="1" applyBorder="1" applyAlignment="1">
      <alignment horizontal="left" vertical="center"/>
    </xf>
    <xf numFmtId="0" fontId="46" fillId="0" borderId="1" xfId="0" applyFont="1" applyBorder="1" applyAlignment="1">
      <alignment horizontal="center" vertical="center" wrapText="1"/>
    </xf>
    <xf numFmtId="178" fontId="2" fillId="0" borderId="1" xfId="0" applyNumberFormat="1" applyFont="1" applyBorder="1" applyAlignment="1">
      <alignment horizontal="center" vertical="center" wrapText="1"/>
    </xf>
    <xf numFmtId="0" fontId="47" fillId="0" borderId="1" xfId="0" applyFont="1" applyBorder="1" applyAlignment="1">
      <alignment horizontal="left" vertical="center" wrapText="1"/>
    </xf>
    <xf numFmtId="0" fontId="44" fillId="0" borderId="1" xfId="0" applyFont="1" applyBorder="1" applyAlignment="1">
      <alignment horizontal="left" vertical="center" wrapText="1"/>
    </xf>
    <xf numFmtId="0" fontId="26" fillId="0" borderId="1" xfId="0" applyFont="1" applyBorder="1" applyAlignment="1">
      <alignment horizontal="left" vertical="center" wrapText="1"/>
    </xf>
    <xf numFmtId="0" fontId="33" fillId="0" borderId="1" xfId="0" applyFont="1" applyBorder="1" applyAlignment="1">
      <alignment horizontal="left" vertical="center" wrapText="1"/>
    </xf>
    <xf numFmtId="0" fontId="48" fillId="0" borderId="1" xfId="0" applyFont="1" applyBorder="1" applyAlignment="1">
      <alignment horizontal="left" vertical="center" wrapText="1"/>
    </xf>
    <xf numFmtId="0" fontId="49" fillId="0" borderId="1" xfId="0" applyFont="1" applyBorder="1" applyAlignment="1">
      <alignment horizontal="left" vertical="center" wrapText="1"/>
    </xf>
    <xf numFmtId="0" fontId="46" fillId="0" borderId="14" xfId="0" applyFont="1" applyBorder="1" applyAlignment="1">
      <alignment horizontal="center" vertical="center" wrapText="1"/>
    </xf>
    <xf numFmtId="182" fontId="46" fillId="0" borderId="1" xfId="0" applyNumberFormat="1" applyFont="1" applyBorder="1" applyAlignment="1">
      <alignment horizontal="center" vertical="center" wrapText="1"/>
    </xf>
    <xf numFmtId="0" fontId="46" fillId="0" borderId="1" xfId="0" applyFont="1" applyBorder="1" applyAlignment="1">
      <alignment horizontal="left" vertical="center" wrapText="1"/>
    </xf>
    <xf numFmtId="0" fontId="34" fillId="0" borderId="1" xfId="0" applyFont="1" applyBorder="1" applyAlignment="1">
      <alignment horizontal="justify" vertical="center" wrapText="1"/>
    </xf>
    <xf numFmtId="0" fontId="2" fillId="3" borderId="1" xfId="0" applyFont="1" applyFill="1" applyBorder="1" applyAlignment="1">
      <alignment horizontal="center" vertical="center"/>
    </xf>
    <xf numFmtId="0" fontId="30" fillId="0" borderId="10" xfId="0" applyFont="1" applyBorder="1" applyAlignment="1">
      <alignment horizontal="center" vertical="center" wrapText="1"/>
    </xf>
    <xf numFmtId="0" fontId="46" fillId="0" borderId="10" xfId="0" applyFont="1" applyBorder="1" applyAlignment="1">
      <alignment horizontal="center" vertical="center" wrapText="1"/>
    </xf>
    <xf numFmtId="0" fontId="2" fillId="0" borderId="10" xfId="0" applyFont="1" applyBorder="1" applyAlignment="1">
      <alignment horizontal="center" vertical="center" wrapText="1"/>
    </xf>
    <xf numFmtId="178" fontId="2" fillId="0" borderId="10" xfId="0" applyNumberFormat="1" applyFont="1" applyBorder="1" applyAlignment="1">
      <alignment horizontal="center" vertical="center" wrapText="1"/>
    </xf>
    <xf numFmtId="0" fontId="50" fillId="0" borderId="10" xfId="0" applyFont="1" applyBorder="1" applyAlignment="1">
      <alignment horizontal="left" vertical="center" wrapText="1"/>
    </xf>
    <xf numFmtId="0" fontId="2" fillId="0" borderId="10" xfId="0" applyFont="1" applyBorder="1" applyAlignment="1">
      <alignment horizontal="center" vertical="center"/>
    </xf>
    <xf numFmtId="0" fontId="25" fillId="0" borderId="10" xfId="0" applyFont="1" applyBorder="1" applyAlignment="1">
      <alignment horizontal="center" vertical="center" wrapText="1"/>
    </xf>
    <xf numFmtId="178" fontId="30" fillId="0" borderId="1" xfId="0" applyNumberFormat="1" applyFont="1" applyBorder="1" applyAlignment="1">
      <alignment horizontal="center" vertical="center" wrapText="1"/>
    </xf>
    <xf numFmtId="0" fontId="46" fillId="2" borderId="1" xfId="0" applyFont="1" applyFill="1" applyBorder="1" applyAlignment="1">
      <alignment horizontal="center" vertical="center" wrapText="1"/>
    </xf>
    <xf numFmtId="0" fontId="44" fillId="2" borderId="13" xfId="0" applyFont="1" applyFill="1" applyBorder="1" applyAlignment="1">
      <alignment horizontal="center" vertical="center" wrapText="1"/>
    </xf>
    <xf numFmtId="0" fontId="34" fillId="2" borderId="14" xfId="0" applyFont="1" applyFill="1" applyBorder="1" applyAlignment="1">
      <alignment horizontal="center" vertical="center" wrapText="1"/>
    </xf>
    <xf numFmtId="0" fontId="30" fillId="2" borderId="1" xfId="0" applyFont="1" applyFill="1" applyBorder="1" applyAlignment="1">
      <alignment horizontal="center" vertical="center" wrapText="1"/>
    </xf>
    <xf numFmtId="0" fontId="30" fillId="2" borderId="1" xfId="0" applyFont="1" applyFill="1" applyBorder="1" applyAlignment="1">
      <alignment horizontal="left" vertical="center" wrapText="1"/>
    </xf>
    <xf numFmtId="0" fontId="34"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48" fillId="2" borderId="13"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34" fillId="0" borderId="1" xfId="0" applyFont="1" applyBorder="1" applyAlignment="1">
      <alignment vertical="center" wrapText="1"/>
    </xf>
    <xf numFmtId="0" fontId="30" fillId="2" borderId="1" xfId="0" applyFont="1" applyFill="1" applyBorder="1" applyAlignment="1">
      <alignment vertical="center" wrapText="1"/>
    </xf>
    <xf numFmtId="0" fontId="30" fillId="2" borderId="12" xfId="0" applyFont="1" applyFill="1" applyBorder="1" applyAlignment="1">
      <alignment horizontal="center" vertical="center" wrapText="1"/>
    </xf>
    <xf numFmtId="0" fontId="30" fillId="2" borderId="12" xfId="0" applyFont="1" applyFill="1" applyBorder="1" applyAlignment="1">
      <alignment horizontal="left" vertical="center" wrapText="1"/>
    </xf>
    <xf numFmtId="0" fontId="34" fillId="2" borderId="12" xfId="0" applyFont="1" applyFill="1" applyBorder="1" applyAlignment="1">
      <alignment horizontal="center" vertical="center" wrapText="1"/>
    </xf>
    <xf numFmtId="0" fontId="46" fillId="0" borderId="12" xfId="0" applyFont="1" applyBorder="1" applyAlignment="1">
      <alignment horizontal="center" vertical="center" wrapText="1"/>
    </xf>
    <xf numFmtId="0" fontId="34" fillId="0" borderId="12" xfId="0" applyFont="1" applyBorder="1" applyAlignment="1">
      <alignment horizontal="left" vertical="center" wrapText="1"/>
    </xf>
    <xf numFmtId="0" fontId="2" fillId="0" borderId="12" xfId="0" applyFont="1" applyBorder="1" applyAlignment="1">
      <alignment horizontal="center" vertical="center" wrapText="1"/>
    </xf>
    <xf numFmtId="0" fontId="51" fillId="0" borderId="0" xfId="0" applyFont="1">
      <alignment vertical="center"/>
    </xf>
    <xf numFmtId="0" fontId="34" fillId="0" borderId="0" xfId="0" applyFont="1">
      <alignment vertical="center"/>
    </xf>
    <xf numFmtId="0" fontId="30" fillId="0" borderId="0" xfId="0" applyFont="1">
      <alignment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2" fillId="0" borderId="8" xfId="0" applyFont="1" applyBorder="1" applyAlignment="1">
      <alignment horizontal="center" vertical="center" wrapText="1"/>
    </xf>
    <xf numFmtId="0" fontId="52" fillId="0" borderId="8" xfId="0" applyFont="1" applyBorder="1" applyAlignment="1">
      <alignment horizontal="left" vertical="center" wrapText="1"/>
    </xf>
    <xf numFmtId="0" fontId="44"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44" fillId="0" borderId="13" xfId="0" applyFont="1" applyBorder="1" applyAlignment="1">
      <alignment horizontal="center" vertical="center" wrapText="1"/>
    </xf>
    <xf numFmtId="0" fontId="34" fillId="0" borderId="15" xfId="0" applyFont="1" applyBorder="1" applyAlignment="1">
      <alignment horizontal="center" vertical="center" wrapText="1"/>
    </xf>
    <xf numFmtId="0" fontId="34" fillId="0" borderId="14" xfId="0" applyFont="1" applyBorder="1" applyAlignment="1">
      <alignment horizontal="center" vertical="center" wrapText="1"/>
    </xf>
    <xf numFmtId="0" fontId="30" fillId="0" borderId="1" xfId="0" applyFont="1" applyBorder="1" applyAlignment="1">
      <alignment horizontal="center" vertical="center"/>
    </xf>
    <xf numFmtId="0" fontId="30" fillId="0" borderId="1" xfId="0" applyFont="1" applyBorder="1" applyAlignment="1">
      <alignment horizontal="left" vertical="center" wrapText="1"/>
    </xf>
    <xf numFmtId="0" fontId="30" fillId="0" borderId="1" xfId="0" applyFont="1" applyBorder="1">
      <alignment vertical="center"/>
    </xf>
    <xf numFmtId="0" fontId="30" fillId="0" borderId="1" xfId="0" applyFont="1" applyBorder="1" applyAlignment="1">
      <alignment vertical="center" wrapText="1"/>
    </xf>
    <xf numFmtId="0" fontId="16" fillId="0" borderId="1" xfId="0" applyFont="1" applyBorder="1" applyAlignment="1">
      <alignment horizontal="left" vertical="center" wrapText="1"/>
    </xf>
    <xf numFmtId="0" fontId="30" fillId="0" borderId="12" xfId="0" applyFont="1" applyBorder="1" applyAlignment="1">
      <alignment horizontal="left" vertical="center" wrapText="1"/>
    </xf>
    <xf numFmtId="0" fontId="30" fillId="0" borderId="12" xfId="0" applyFont="1" applyBorder="1" applyAlignment="1">
      <alignment horizontal="center" vertical="center" wrapText="1"/>
    </xf>
    <xf numFmtId="0" fontId="17" fillId="0" borderId="1" xfId="0" applyFont="1" applyBorder="1" applyAlignment="1">
      <alignment horizontal="center" vertical="center" wrapText="1"/>
    </xf>
    <xf numFmtId="0" fontId="23" fillId="0" borderId="1" xfId="0" applyFont="1" applyBorder="1" applyAlignment="1">
      <alignment horizontal="justify" vertical="center" wrapText="1"/>
    </xf>
    <xf numFmtId="0" fontId="53" fillId="0" borderId="1" xfId="0" applyFont="1" applyBorder="1" applyAlignment="1">
      <alignment horizontal="left" vertical="center" wrapText="1"/>
    </xf>
    <xf numFmtId="0" fontId="53" fillId="0" borderId="1" xfId="0" applyFont="1" applyBorder="1" applyAlignment="1">
      <alignment horizontal="center" vertical="center" wrapText="1"/>
    </xf>
    <xf numFmtId="49" fontId="44" fillId="0" borderId="1" xfId="0" applyNumberFormat="1" applyFont="1" applyBorder="1" applyAlignment="1">
      <alignment horizontal="center" vertical="center" wrapText="1"/>
    </xf>
    <xf numFmtId="49" fontId="34" fillId="0" borderId="1" xfId="0" applyNumberFormat="1" applyFont="1" applyBorder="1" applyAlignment="1">
      <alignment horizontal="center" vertical="center" wrapText="1"/>
    </xf>
    <xf numFmtId="0" fontId="54" fillId="0" borderId="1" xfId="0" applyFont="1" applyBorder="1" applyAlignment="1">
      <alignment horizontal="left" vertical="center" wrapText="1"/>
    </xf>
    <xf numFmtId="0" fontId="17" fillId="0" borderId="1" xfId="0" applyFont="1" applyBorder="1" applyAlignment="1">
      <alignment horizontal="left" vertical="center" wrapText="1"/>
    </xf>
    <xf numFmtId="49" fontId="44" fillId="0" borderId="13" xfId="0" applyNumberFormat="1" applyFont="1" applyBorder="1" applyAlignment="1">
      <alignment horizontal="center" vertical="center" wrapText="1"/>
    </xf>
    <xf numFmtId="49" fontId="34" fillId="0" borderId="14" xfId="0" applyNumberFormat="1" applyFont="1" applyBorder="1" applyAlignment="1">
      <alignment horizontal="center" vertical="center" wrapText="1"/>
    </xf>
    <xf numFmtId="49" fontId="34" fillId="0" borderId="1" xfId="0" applyNumberFormat="1"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 name="常规 30" xfId="54"/>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A1" sqref="A1:P1"/>
    </sheetView>
  </sheetViews>
  <sheetFormatPr defaultColWidth="8.75833333333333" defaultRowHeight="15"/>
  <cols>
    <col min="1" max="1" width="5.88333333333333" style="233" customWidth="1"/>
    <col min="2" max="2" width="9.63333333333333" style="234" customWidth="1"/>
    <col min="3" max="3" width="16.3666666666667" style="234" customWidth="1"/>
    <col min="4" max="4" width="8.25833333333333" style="234" customWidth="1"/>
    <col min="5" max="5" width="8.88333333333333" style="234" customWidth="1"/>
    <col min="6" max="6" width="51.6333333333333" style="234" customWidth="1"/>
    <col min="7" max="7" width="11.2583333333333" style="234" customWidth="1"/>
    <col min="8" max="9" width="9" style="234" customWidth="1"/>
    <col min="10" max="10" width="225.758333333333" style="235" customWidth="1"/>
    <col min="11" max="11" width="13.8833333333333" style="233" customWidth="1"/>
    <col min="12" max="12" width="10.5" style="233" customWidth="1"/>
    <col min="13" max="15" width="8.75833333333333" style="233" hidden="1" customWidth="1"/>
    <col min="16" max="16" width="8.75833333333333" style="3" hidden="1" customWidth="1"/>
  </cols>
  <sheetData>
    <row r="1" ht="48" customHeight="1" spans="1:16">
      <c r="A1" s="236" t="s">
        <v>0</v>
      </c>
      <c r="B1" s="236"/>
      <c r="C1" s="236"/>
      <c r="D1" s="236"/>
      <c r="E1" s="236"/>
      <c r="F1" s="236"/>
      <c r="G1" s="236"/>
      <c r="H1" s="236"/>
      <c r="I1" s="236"/>
      <c r="J1" s="237"/>
      <c r="K1" s="236"/>
      <c r="L1" s="236"/>
      <c r="M1" s="236"/>
      <c r="N1" s="236"/>
      <c r="O1" s="236"/>
      <c r="P1" s="236"/>
    </row>
    <row r="2" s="231" customFormat="1" ht="65.1" customHeight="1" spans="1:16">
      <c r="A2" s="238" t="s">
        <v>1</v>
      </c>
      <c r="B2" s="239" t="s">
        <v>2</v>
      </c>
      <c r="C2" s="238" t="s">
        <v>3</v>
      </c>
      <c r="D2" s="238" t="s">
        <v>4</v>
      </c>
      <c r="E2" s="239" t="s">
        <v>5</v>
      </c>
      <c r="F2" s="238" t="s">
        <v>6</v>
      </c>
      <c r="G2" s="238" t="s">
        <v>7</v>
      </c>
      <c r="H2" s="238" t="s">
        <v>8</v>
      </c>
      <c r="I2" s="238" t="s">
        <v>9</v>
      </c>
      <c r="J2" s="238" t="s">
        <v>10</v>
      </c>
      <c r="K2" s="238" t="s">
        <v>11</v>
      </c>
      <c r="L2" s="238" t="s">
        <v>12</v>
      </c>
      <c r="M2" s="238" t="s">
        <v>13</v>
      </c>
      <c r="N2" s="238" t="s">
        <v>14</v>
      </c>
      <c r="O2" s="238" t="s">
        <v>15</v>
      </c>
      <c r="P2" s="238" t="s">
        <v>16</v>
      </c>
    </row>
    <row r="3" s="231" customFormat="1" ht="21.95" customHeight="1" spans="1:16">
      <c r="A3" s="240" t="s">
        <v>17</v>
      </c>
      <c r="B3" s="241"/>
      <c r="C3" s="242"/>
      <c r="D3" s="239"/>
      <c r="E3" s="239"/>
      <c r="F3" s="239"/>
      <c r="G3" s="239"/>
      <c r="H3" s="239"/>
      <c r="I3" s="239"/>
      <c r="J3" s="239"/>
      <c r="K3" s="239">
        <f>K4+K41+K49+K58+K62+K65+K67</f>
        <v>259666.4478</v>
      </c>
      <c r="L3" s="239"/>
      <c r="M3" s="239"/>
      <c r="N3" s="239"/>
      <c r="O3" s="239"/>
      <c r="P3" s="239"/>
    </row>
    <row r="4" s="232" customFormat="1" ht="30.95" customHeight="1" spans="1:16">
      <c r="A4" s="238" t="s">
        <v>18</v>
      </c>
      <c r="B4" s="240" t="s">
        <v>19</v>
      </c>
      <c r="C4" s="242"/>
      <c r="D4" s="148"/>
      <c r="E4" s="148"/>
      <c r="F4" s="148"/>
      <c r="G4" s="243"/>
      <c r="H4" s="148"/>
      <c r="I4" s="148"/>
      <c r="J4" s="244"/>
      <c r="K4" s="239">
        <f>SUM(K5:K40)</f>
        <v>163260.2708</v>
      </c>
      <c r="L4" s="148"/>
      <c r="M4" s="191" t="s">
        <v>20</v>
      </c>
      <c r="N4" s="148"/>
      <c r="O4" s="148"/>
      <c r="P4" s="245"/>
    </row>
    <row r="5" s="232" customFormat="1" ht="165.95" customHeight="1" spans="1:16">
      <c r="A5" s="148">
        <f t="shared" ref="A5:A40" si="0">ROW()-4</f>
        <v>1</v>
      </c>
      <c r="B5" s="148" t="s">
        <v>21</v>
      </c>
      <c r="C5" s="191" t="s">
        <v>22</v>
      </c>
      <c r="D5" s="191" t="s">
        <v>19</v>
      </c>
      <c r="E5" s="191" t="s">
        <v>23</v>
      </c>
      <c r="F5" s="191" t="s">
        <v>24</v>
      </c>
      <c r="G5" s="148" t="s">
        <v>25</v>
      </c>
      <c r="H5" s="191" t="s">
        <v>26</v>
      </c>
      <c r="I5" s="191" t="s">
        <v>27</v>
      </c>
      <c r="J5" s="244" t="s">
        <v>28</v>
      </c>
      <c r="K5" s="148">
        <v>300</v>
      </c>
      <c r="L5" s="191" t="s">
        <v>29</v>
      </c>
      <c r="M5" s="148"/>
      <c r="N5" s="148"/>
      <c r="O5" s="148"/>
      <c r="P5" s="243"/>
    </row>
    <row r="6" s="232" customFormat="1" ht="99.95" customHeight="1" spans="1:16">
      <c r="A6" s="148">
        <f t="shared" si="0"/>
        <v>2</v>
      </c>
      <c r="B6" s="148" t="s">
        <v>30</v>
      </c>
      <c r="C6" s="148" t="s">
        <v>31</v>
      </c>
      <c r="D6" s="191" t="s">
        <v>19</v>
      </c>
      <c r="E6" s="191" t="s">
        <v>23</v>
      </c>
      <c r="F6" s="101" t="s">
        <v>32</v>
      </c>
      <c r="G6" s="148" t="s">
        <v>25</v>
      </c>
      <c r="H6" s="191" t="s">
        <v>26</v>
      </c>
      <c r="I6" s="191" t="s">
        <v>27</v>
      </c>
      <c r="J6" s="197" t="s">
        <v>33</v>
      </c>
      <c r="K6" s="148">
        <v>5400</v>
      </c>
      <c r="L6" s="191" t="s">
        <v>29</v>
      </c>
      <c r="M6" s="148" t="s">
        <v>34</v>
      </c>
      <c r="N6" s="148"/>
      <c r="O6" s="148"/>
      <c r="P6" s="243"/>
    </row>
    <row r="7" s="232" customFormat="1" ht="408.95" customHeight="1" spans="1:16">
      <c r="A7" s="148">
        <f t="shared" si="0"/>
        <v>3</v>
      </c>
      <c r="B7" s="148" t="s">
        <v>35</v>
      </c>
      <c r="C7" s="191" t="s">
        <v>36</v>
      </c>
      <c r="D7" s="191" t="s">
        <v>19</v>
      </c>
      <c r="E7" s="191" t="s">
        <v>23</v>
      </c>
      <c r="F7" s="191" t="s">
        <v>32</v>
      </c>
      <c r="G7" s="148" t="s">
        <v>25</v>
      </c>
      <c r="H7" s="191" t="s">
        <v>37</v>
      </c>
      <c r="I7" s="191" t="s">
        <v>38</v>
      </c>
      <c r="J7" s="195" t="s">
        <v>39</v>
      </c>
      <c r="K7" s="148">
        <v>4925.82</v>
      </c>
      <c r="L7" s="191" t="s">
        <v>29</v>
      </c>
      <c r="M7" s="148"/>
      <c r="N7" s="148"/>
      <c r="O7" s="148"/>
      <c r="P7" s="243"/>
    </row>
    <row r="8" s="232" customFormat="1" ht="198.95" customHeight="1" spans="1:16">
      <c r="A8" s="148">
        <f t="shared" si="0"/>
        <v>4</v>
      </c>
      <c r="B8" s="148" t="s">
        <v>40</v>
      </c>
      <c r="C8" s="191" t="s">
        <v>41</v>
      </c>
      <c r="D8" s="191" t="s">
        <v>19</v>
      </c>
      <c r="E8" s="191" t="s">
        <v>23</v>
      </c>
      <c r="F8" s="191" t="s">
        <v>42</v>
      </c>
      <c r="G8" s="148" t="s">
        <v>43</v>
      </c>
      <c r="H8" s="191" t="s">
        <v>37</v>
      </c>
      <c r="I8" s="191" t="s">
        <v>38</v>
      </c>
      <c r="J8" s="194" t="s">
        <v>44</v>
      </c>
      <c r="K8" s="148">
        <v>1036.675</v>
      </c>
      <c r="L8" s="191" t="s">
        <v>29</v>
      </c>
      <c r="M8" s="148"/>
      <c r="N8" s="148"/>
      <c r="O8" s="148"/>
      <c r="P8" s="243"/>
    </row>
    <row r="9" s="232" customFormat="1" ht="396.95" customHeight="1" spans="1:16">
      <c r="A9" s="148">
        <f t="shared" si="0"/>
        <v>5</v>
      </c>
      <c r="B9" s="148" t="s">
        <v>45</v>
      </c>
      <c r="C9" s="191" t="s">
        <v>46</v>
      </c>
      <c r="D9" s="191" t="s">
        <v>19</v>
      </c>
      <c r="E9" s="191" t="s">
        <v>23</v>
      </c>
      <c r="F9" s="148" t="s">
        <v>47</v>
      </c>
      <c r="G9" s="148" t="s">
        <v>25</v>
      </c>
      <c r="H9" s="191" t="s">
        <v>37</v>
      </c>
      <c r="I9" s="191" t="s">
        <v>38</v>
      </c>
      <c r="J9" s="244" t="s">
        <v>48</v>
      </c>
      <c r="K9" s="148">
        <v>436</v>
      </c>
      <c r="L9" s="191" t="s">
        <v>29</v>
      </c>
      <c r="M9" s="246"/>
      <c r="N9" s="148"/>
      <c r="O9" s="148"/>
      <c r="P9" s="243"/>
    </row>
    <row r="10" s="232" customFormat="1" ht="384" customHeight="1" spans="1:16">
      <c r="A10" s="148">
        <f t="shared" si="0"/>
        <v>6</v>
      </c>
      <c r="B10" s="148" t="s">
        <v>49</v>
      </c>
      <c r="C10" s="191" t="s">
        <v>50</v>
      </c>
      <c r="D10" s="191" t="s">
        <v>19</v>
      </c>
      <c r="E10" s="148" t="s">
        <v>51</v>
      </c>
      <c r="F10" s="201" t="s">
        <v>52</v>
      </c>
      <c r="G10" s="148" t="s">
        <v>25</v>
      </c>
      <c r="H10" s="191" t="s">
        <v>26</v>
      </c>
      <c r="I10" s="191" t="s">
        <v>27</v>
      </c>
      <c r="J10" s="147" t="s">
        <v>53</v>
      </c>
      <c r="K10" s="148">
        <f>36865+8540-510</f>
        <v>44895</v>
      </c>
      <c r="L10" s="191" t="s">
        <v>29</v>
      </c>
      <c r="M10" s="148" t="s">
        <v>54</v>
      </c>
      <c r="N10" s="148"/>
      <c r="O10" s="148"/>
      <c r="P10" s="148"/>
    </row>
    <row r="11" s="232" customFormat="1" ht="408.95" customHeight="1" spans="1:16">
      <c r="A11" s="148">
        <f t="shared" si="0"/>
        <v>7</v>
      </c>
      <c r="B11" s="148" t="s">
        <v>55</v>
      </c>
      <c r="C11" s="191" t="s">
        <v>56</v>
      </c>
      <c r="D11" s="191" t="s">
        <v>19</v>
      </c>
      <c r="E11" s="191" t="s">
        <v>23</v>
      </c>
      <c r="F11" s="107" t="s">
        <v>57</v>
      </c>
      <c r="G11" s="148" t="s">
        <v>25</v>
      </c>
      <c r="H11" s="191" t="s">
        <v>26</v>
      </c>
      <c r="I11" s="191" t="s">
        <v>27</v>
      </c>
      <c r="J11" s="247" t="s">
        <v>58</v>
      </c>
      <c r="K11" s="148">
        <f>1801.32+1617+135+22.06+94.52+120-109.3+150-540</f>
        <v>3290.6</v>
      </c>
      <c r="L11" s="191" t="s">
        <v>29</v>
      </c>
      <c r="M11" s="245"/>
      <c r="N11" s="148"/>
      <c r="O11" s="148"/>
      <c r="P11" s="148"/>
    </row>
    <row r="12" s="232" customFormat="1" ht="230.1" customHeight="1" spans="1:16">
      <c r="A12" s="148">
        <f t="shared" si="0"/>
        <v>8</v>
      </c>
      <c r="B12" s="148" t="s">
        <v>59</v>
      </c>
      <c r="C12" s="191" t="s">
        <v>60</v>
      </c>
      <c r="D12" s="191" t="s">
        <v>19</v>
      </c>
      <c r="E12" s="191" t="s">
        <v>23</v>
      </c>
      <c r="F12" s="191" t="s">
        <v>42</v>
      </c>
      <c r="G12" s="148" t="s">
        <v>25</v>
      </c>
      <c r="H12" s="191" t="s">
        <v>26</v>
      </c>
      <c r="I12" s="191" t="s">
        <v>27</v>
      </c>
      <c r="J12" s="201" t="s">
        <v>61</v>
      </c>
      <c r="K12" s="148">
        <v>964</v>
      </c>
      <c r="L12" s="191" t="s">
        <v>29</v>
      </c>
      <c r="M12" s="148"/>
      <c r="N12" s="148"/>
      <c r="O12" s="148"/>
      <c r="P12" s="243"/>
    </row>
    <row r="13" s="232" customFormat="1" ht="230.1" customHeight="1" spans="1:16">
      <c r="A13" s="148">
        <f t="shared" si="0"/>
        <v>9</v>
      </c>
      <c r="B13" s="148" t="s">
        <v>62</v>
      </c>
      <c r="C13" s="191" t="s">
        <v>63</v>
      </c>
      <c r="D13" s="191" t="s">
        <v>19</v>
      </c>
      <c r="E13" s="191" t="s">
        <v>23</v>
      </c>
      <c r="F13" s="191" t="s">
        <v>64</v>
      </c>
      <c r="G13" s="148" t="s">
        <v>25</v>
      </c>
      <c r="H13" s="191" t="s">
        <v>26</v>
      </c>
      <c r="I13" s="191" t="s">
        <v>27</v>
      </c>
      <c r="J13" s="244" t="s">
        <v>65</v>
      </c>
      <c r="K13" s="148">
        <f>360+200+180+360</f>
        <v>1100</v>
      </c>
      <c r="L13" s="191" t="s">
        <v>66</v>
      </c>
      <c r="M13" s="148" t="s">
        <v>67</v>
      </c>
      <c r="N13" s="148"/>
      <c r="O13" s="148"/>
      <c r="P13" s="243"/>
    </row>
    <row r="14" s="232" customFormat="1" ht="408.95" customHeight="1" spans="1:16">
      <c r="A14" s="148">
        <f t="shared" si="0"/>
        <v>10</v>
      </c>
      <c r="B14" s="148" t="s">
        <v>68</v>
      </c>
      <c r="C14" s="191" t="s">
        <v>69</v>
      </c>
      <c r="D14" s="191" t="s">
        <v>19</v>
      </c>
      <c r="E14" s="191" t="s">
        <v>23</v>
      </c>
      <c r="F14" s="195" t="s">
        <v>70</v>
      </c>
      <c r="G14" s="148" t="s">
        <v>25</v>
      </c>
      <c r="H14" s="191" t="s">
        <v>26</v>
      </c>
      <c r="I14" s="191" t="s">
        <v>27</v>
      </c>
      <c r="J14" s="201" t="s">
        <v>71</v>
      </c>
      <c r="K14" s="148">
        <v>4272</v>
      </c>
      <c r="L14" s="191" t="s">
        <v>29</v>
      </c>
      <c r="M14" s="245" t="s">
        <v>72</v>
      </c>
      <c r="N14" s="148"/>
      <c r="O14" s="148"/>
      <c r="P14" s="148"/>
    </row>
    <row r="15" s="232" customFormat="1" ht="209.1" customHeight="1" spans="1:16">
      <c r="A15" s="148">
        <f t="shared" si="0"/>
        <v>11</v>
      </c>
      <c r="B15" s="148" t="s">
        <v>73</v>
      </c>
      <c r="C15" s="101" t="s">
        <v>74</v>
      </c>
      <c r="D15" s="191" t="s">
        <v>19</v>
      </c>
      <c r="E15" s="101" t="s">
        <v>23</v>
      </c>
      <c r="F15" s="96" t="s">
        <v>75</v>
      </c>
      <c r="G15" s="148" t="s">
        <v>25</v>
      </c>
      <c r="H15" s="101" t="s">
        <v>26</v>
      </c>
      <c r="I15" s="101" t="s">
        <v>27</v>
      </c>
      <c r="J15" s="244" t="s">
        <v>76</v>
      </c>
      <c r="K15" s="148">
        <v>320</v>
      </c>
      <c r="L15" s="191" t="s">
        <v>29</v>
      </c>
      <c r="M15" s="148"/>
      <c r="N15" s="148"/>
      <c r="O15" s="148"/>
      <c r="P15" s="243"/>
    </row>
    <row r="16" s="232" customFormat="1" ht="306" customHeight="1" spans="1:16">
      <c r="A16" s="148">
        <f t="shared" si="0"/>
        <v>12</v>
      </c>
      <c r="B16" s="148" t="s">
        <v>77</v>
      </c>
      <c r="C16" s="191" t="s">
        <v>78</v>
      </c>
      <c r="D16" s="191" t="s">
        <v>19</v>
      </c>
      <c r="E16" s="191" t="s">
        <v>23</v>
      </c>
      <c r="F16" s="50" t="s">
        <v>79</v>
      </c>
      <c r="G16" s="192">
        <v>2021.11</v>
      </c>
      <c r="H16" s="101" t="s">
        <v>26</v>
      </c>
      <c r="I16" s="101" t="s">
        <v>27</v>
      </c>
      <c r="J16" s="201" t="s">
        <v>80</v>
      </c>
      <c r="K16" s="211">
        <v>688</v>
      </c>
      <c r="L16" s="191" t="s">
        <v>29</v>
      </c>
      <c r="M16" s="148"/>
      <c r="N16" s="148"/>
      <c r="O16" s="148"/>
      <c r="P16" s="243"/>
    </row>
    <row r="17" s="232" customFormat="1" ht="105.95" customHeight="1" spans="1:16">
      <c r="A17" s="148">
        <f t="shared" si="0"/>
        <v>13</v>
      </c>
      <c r="B17" s="148" t="s">
        <v>81</v>
      </c>
      <c r="C17" s="191" t="s">
        <v>82</v>
      </c>
      <c r="D17" s="191" t="s">
        <v>19</v>
      </c>
      <c r="E17" s="191" t="s">
        <v>83</v>
      </c>
      <c r="F17" s="50" t="s">
        <v>84</v>
      </c>
      <c r="G17" s="192">
        <v>2021.11</v>
      </c>
      <c r="H17" s="101" t="s">
        <v>85</v>
      </c>
      <c r="I17" s="101" t="s">
        <v>86</v>
      </c>
      <c r="J17" s="201" t="s">
        <v>87</v>
      </c>
      <c r="K17" s="211">
        <v>300</v>
      </c>
      <c r="L17" s="191" t="s">
        <v>29</v>
      </c>
      <c r="M17" s="148"/>
      <c r="N17" s="148"/>
      <c r="O17" s="148"/>
      <c r="P17" s="243"/>
    </row>
    <row r="18" s="232" customFormat="1" ht="408.95" customHeight="1" spans="1:16">
      <c r="A18" s="148">
        <f t="shared" si="0"/>
        <v>14</v>
      </c>
      <c r="B18" s="148" t="s">
        <v>88</v>
      </c>
      <c r="C18" s="191" t="s">
        <v>89</v>
      </c>
      <c r="D18" s="191" t="s">
        <v>19</v>
      </c>
      <c r="E18" s="191" t="s">
        <v>23</v>
      </c>
      <c r="F18" s="148" t="s">
        <v>90</v>
      </c>
      <c r="G18" s="148" t="s">
        <v>25</v>
      </c>
      <c r="H18" s="191" t="s">
        <v>91</v>
      </c>
      <c r="I18" s="191" t="s">
        <v>92</v>
      </c>
      <c r="J18" s="195" t="s">
        <v>93</v>
      </c>
      <c r="K18" s="148">
        <f>5082.6</f>
        <v>5082.6</v>
      </c>
      <c r="L18" s="191" t="s">
        <v>29</v>
      </c>
      <c r="M18" s="148"/>
      <c r="N18" s="148"/>
      <c r="O18" s="148"/>
      <c r="P18" s="243"/>
    </row>
    <row r="19" s="232" customFormat="1" ht="114.95" customHeight="1" spans="1:16">
      <c r="A19" s="148">
        <f t="shared" si="0"/>
        <v>15</v>
      </c>
      <c r="B19" s="148" t="s">
        <v>94</v>
      </c>
      <c r="C19" s="191" t="s">
        <v>95</v>
      </c>
      <c r="D19" s="191" t="s">
        <v>19</v>
      </c>
      <c r="E19" s="191" t="s">
        <v>23</v>
      </c>
      <c r="F19" s="148" t="s">
        <v>96</v>
      </c>
      <c r="G19" s="148" t="s">
        <v>25</v>
      </c>
      <c r="H19" s="191" t="s">
        <v>97</v>
      </c>
      <c r="I19" s="191" t="s">
        <v>86</v>
      </c>
      <c r="J19" s="244" t="s">
        <v>98</v>
      </c>
      <c r="K19" s="148">
        <v>15000</v>
      </c>
      <c r="L19" s="191" t="s">
        <v>29</v>
      </c>
      <c r="M19" s="148" t="s">
        <v>99</v>
      </c>
      <c r="N19" s="148"/>
      <c r="O19" s="148"/>
      <c r="P19" s="243"/>
    </row>
    <row r="20" s="232" customFormat="1" ht="114.95" customHeight="1" spans="1:16">
      <c r="A20" s="148">
        <f t="shared" si="0"/>
        <v>16</v>
      </c>
      <c r="B20" s="148" t="s">
        <v>100</v>
      </c>
      <c r="C20" s="191" t="s">
        <v>101</v>
      </c>
      <c r="D20" s="191" t="s">
        <v>19</v>
      </c>
      <c r="E20" s="191" t="s">
        <v>23</v>
      </c>
      <c r="F20" s="148" t="s">
        <v>96</v>
      </c>
      <c r="G20" s="148" t="s">
        <v>25</v>
      </c>
      <c r="H20" s="191" t="s">
        <v>97</v>
      </c>
      <c r="I20" s="191" t="s">
        <v>86</v>
      </c>
      <c r="J20" s="244" t="s">
        <v>102</v>
      </c>
      <c r="K20" s="148">
        <v>2000</v>
      </c>
      <c r="L20" s="191" t="s">
        <v>66</v>
      </c>
      <c r="M20" s="148"/>
      <c r="N20" s="148"/>
      <c r="O20" s="148"/>
      <c r="P20" s="243"/>
    </row>
    <row r="21" s="232" customFormat="1" ht="114.95" customHeight="1" spans="1:16">
      <c r="A21" s="148">
        <f t="shared" si="0"/>
        <v>17</v>
      </c>
      <c r="B21" s="148" t="s">
        <v>103</v>
      </c>
      <c r="C21" s="191" t="s">
        <v>104</v>
      </c>
      <c r="D21" s="191" t="s">
        <v>19</v>
      </c>
      <c r="E21" s="191" t="s">
        <v>23</v>
      </c>
      <c r="F21" s="148" t="s">
        <v>96</v>
      </c>
      <c r="G21" s="148" t="s">
        <v>25</v>
      </c>
      <c r="H21" s="191" t="s">
        <v>97</v>
      </c>
      <c r="I21" s="191" t="s">
        <v>86</v>
      </c>
      <c r="J21" s="244" t="s">
        <v>105</v>
      </c>
      <c r="K21" s="148">
        <v>6500</v>
      </c>
      <c r="L21" s="191" t="s">
        <v>106</v>
      </c>
      <c r="M21" s="148"/>
      <c r="N21" s="148"/>
      <c r="O21" s="148"/>
      <c r="P21" s="243"/>
    </row>
    <row r="22" s="232" customFormat="1" ht="114.95" customHeight="1" spans="1:16">
      <c r="A22" s="148">
        <f t="shared" si="0"/>
        <v>18</v>
      </c>
      <c r="B22" s="148" t="s">
        <v>107</v>
      </c>
      <c r="C22" s="191" t="s">
        <v>108</v>
      </c>
      <c r="D22" s="191" t="s">
        <v>19</v>
      </c>
      <c r="E22" s="191" t="s">
        <v>23</v>
      </c>
      <c r="F22" s="148" t="s">
        <v>109</v>
      </c>
      <c r="G22" s="148" t="s">
        <v>25</v>
      </c>
      <c r="H22" s="191" t="s">
        <v>97</v>
      </c>
      <c r="I22" s="191" t="s">
        <v>86</v>
      </c>
      <c r="J22" s="244" t="s">
        <v>110</v>
      </c>
      <c r="K22" s="148">
        <v>9500</v>
      </c>
      <c r="L22" s="191" t="s">
        <v>29</v>
      </c>
      <c r="M22" s="148"/>
      <c r="N22" s="148"/>
      <c r="O22" s="148"/>
      <c r="P22" s="243"/>
    </row>
    <row r="23" s="232" customFormat="1" ht="360.95" customHeight="1" spans="1:16">
      <c r="A23" s="148">
        <f t="shared" si="0"/>
        <v>19</v>
      </c>
      <c r="B23" s="148" t="s">
        <v>111</v>
      </c>
      <c r="C23" s="191" t="s">
        <v>112</v>
      </c>
      <c r="D23" s="191" t="s">
        <v>19</v>
      </c>
      <c r="E23" s="148" t="s">
        <v>113</v>
      </c>
      <c r="F23" s="148" t="s">
        <v>114</v>
      </c>
      <c r="G23" s="148" t="s">
        <v>25</v>
      </c>
      <c r="H23" s="191" t="s">
        <v>97</v>
      </c>
      <c r="I23" s="191" t="s">
        <v>86</v>
      </c>
      <c r="J23" s="107" t="s">
        <v>115</v>
      </c>
      <c r="K23" s="148">
        <v>4350</v>
      </c>
      <c r="L23" s="191" t="s">
        <v>29</v>
      </c>
      <c r="M23" s="148"/>
      <c r="N23" s="148"/>
      <c r="O23" s="148"/>
      <c r="P23" s="243"/>
    </row>
    <row r="24" s="232" customFormat="1" ht="144" customHeight="1" spans="1:16">
      <c r="A24" s="148">
        <f t="shared" si="0"/>
        <v>20</v>
      </c>
      <c r="B24" s="148" t="s">
        <v>116</v>
      </c>
      <c r="C24" s="227" t="s">
        <v>117</v>
      </c>
      <c r="D24" s="191" t="s">
        <v>19</v>
      </c>
      <c r="E24" s="227" t="s">
        <v>83</v>
      </c>
      <c r="F24" s="227" t="s">
        <v>118</v>
      </c>
      <c r="G24" s="148" t="s">
        <v>25</v>
      </c>
      <c r="H24" s="227" t="s">
        <v>97</v>
      </c>
      <c r="I24" s="227" t="s">
        <v>86</v>
      </c>
      <c r="J24" s="248" t="s">
        <v>119</v>
      </c>
      <c r="K24" s="249">
        <v>4500</v>
      </c>
      <c r="L24" s="191" t="s">
        <v>29</v>
      </c>
      <c r="M24" s="148"/>
      <c r="N24" s="148"/>
      <c r="O24" s="148"/>
      <c r="P24" s="243"/>
    </row>
    <row r="25" s="232" customFormat="1" ht="152.1" customHeight="1" spans="1:16">
      <c r="A25" s="148">
        <f t="shared" si="0"/>
        <v>21</v>
      </c>
      <c r="B25" s="148" t="s">
        <v>120</v>
      </c>
      <c r="C25" s="191" t="s">
        <v>121</v>
      </c>
      <c r="D25" s="191" t="s">
        <v>19</v>
      </c>
      <c r="E25" s="200" t="s">
        <v>23</v>
      </c>
      <c r="F25" s="191" t="s">
        <v>122</v>
      </c>
      <c r="G25" s="148" t="s">
        <v>25</v>
      </c>
      <c r="H25" s="191" t="s">
        <v>97</v>
      </c>
      <c r="I25" s="191" t="s">
        <v>86</v>
      </c>
      <c r="J25" s="244" t="s">
        <v>123</v>
      </c>
      <c r="K25" s="148">
        <v>2200</v>
      </c>
      <c r="L25" s="191" t="s">
        <v>29</v>
      </c>
      <c r="M25" s="148"/>
      <c r="N25" s="148"/>
      <c r="O25" s="148"/>
      <c r="P25" s="243"/>
    </row>
    <row r="26" s="232" customFormat="1" ht="213.95" customHeight="1" spans="1:16">
      <c r="A26" s="148">
        <f t="shared" si="0"/>
        <v>22</v>
      </c>
      <c r="B26" s="148" t="s">
        <v>124</v>
      </c>
      <c r="C26" s="199" t="s">
        <v>125</v>
      </c>
      <c r="D26" s="191" t="s">
        <v>19</v>
      </c>
      <c r="E26" s="200" t="s">
        <v>23</v>
      </c>
      <c r="F26" s="148" t="s">
        <v>126</v>
      </c>
      <c r="G26" s="148" t="s">
        <v>25</v>
      </c>
      <c r="H26" s="191" t="s">
        <v>97</v>
      </c>
      <c r="I26" s="191" t="s">
        <v>86</v>
      </c>
      <c r="J26" s="244" t="s">
        <v>127</v>
      </c>
      <c r="K26" s="148">
        <f>3300+150+80</f>
        <v>3530</v>
      </c>
      <c r="L26" s="191" t="s">
        <v>29</v>
      </c>
      <c r="M26" s="148"/>
      <c r="N26" s="148"/>
      <c r="O26" s="148"/>
      <c r="P26" s="243"/>
    </row>
    <row r="27" s="232" customFormat="1" ht="408.95" customHeight="1" spans="1:16">
      <c r="A27" s="148">
        <f t="shared" si="0"/>
        <v>23</v>
      </c>
      <c r="B27" s="148" t="s">
        <v>128</v>
      </c>
      <c r="C27" s="191" t="s">
        <v>129</v>
      </c>
      <c r="D27" s="191" t="s">
        <v>19</v>
      </c>
      <c r="E27" s="191" t="s">
        <v>23</v>
      </c>
      <c r="F27" s="250" t="s">
        <v>130</v>
      </c>
      <c r="G27" s="148" t="s">
        <v>25</v>
      </c>
      <c r="H27" s="191" t="s">
        <v>97</v>
      </c>
      <c r="I27" s="191" t="s">
        <v>86</v>
      </c>
      <c r="J27" s="115" t="s">
        <v>131</v>
      </c>
      <c r="K27" s="148">
        <f>507.6538+50+25</f>
        <v>582.6538</v>
      </c>
      <c r="L27" s="191" t="s">
        <v>29</v>
      </c>
      <c r="M27" s="148"/>
      <c r="N27" s="148"/>
      <c r="O27" s="148"/>
      <c r="P27" s="243"/>
    </row>
    <row r="28" s="232" customFormat="1" ht="408" customHeight="1" spans="1:16">
      <c r="A28" s="148">
        <f t="shared" si="0"/>
        <v>24</v>
      </c>
      <c r="B28" s="148" t="s">
        <v>132</v>
      </c>
      <c r="C28" s="148" t="s">
        <v>133</v>
      </c>
      <c r="D28" s="191" t="s">
        <v>19</v>
      </c>
      <c r="E28" s="191" t="s">
        <v>23</v>
      </c>
      <c r="F28" s="18" t="s">
        <v>134</v>
      </c>
      <c r="G28" s="148" t="s">
        <v>25</v>
      </c>
      <c r="H28" s="191" t="s">
        <v>97</v>
      </c>
      <c r="I28" s="191" t="s">
        <v>86</v>
      </c>
      <c r="J28" s="115" t="s">
        <v>135</v>
      </c>
      <c r="K28" s="148">
        <v>2115.3</v>
      </c>
      <c r="L28" s="191" t="s">
        <v>29</v>
      </c>
      <c r="M28" s="148"/>
      <c r="N28" s="148"/>
      <c r="O28" s="148"/>
      <c r="P28" s="243"/>
    </row>
    <row r="29" s="232" customFormat="1" ht="162.95" customHeight="1" spans="1:16">
      <c r="A29" s="148">
        <f t="shared" si="0"/>
        <v>25</v>
      </c>
      <c r="B29" s="148" t="s">
        <v>136</v>
      </c>
      <c r="C29" s="191" t="s">
        <v>137</v>
      </c>
      <c r="D29" s="191" t="s">
        <v>19</v>
      </c>
      <c r="E29" s="200" t="s">
        <v>23</v>
      </c>
      <c r="F29" s="148" t="s">
        <v>138</v>
      </c>
      <c r="G29" s="148" t="s">
        <v>25</v>
      </c>
      <c r="H29" s="191" t="s">
        <v>97</v>
      </c>
      <c r="I29" s="191" t="s">
        <v>86</v>
      </c>
      <c r="J29" s="244" t="s">
        <v>139</v>
      </c>
      <c r="K29" s="148">
        <v>650</v>
      </c>
      <c r="L29" s="191" t="s">
        <v>29</v>
      </c>
      <c r="M29" s="245"/>
      <c r="N29" s="148"/>
      <c r="O29" s="148"/>
      <c r="P29" s="243"/>
    </row>
    <row r="30" s="232" customFormat="1" ht="189" customHeight="1" spans="1:16">
      <c r="A30" s="148">
        <f t="shared" si="0"/>
        <v>26</v>
      </c>
      <c r="B30" s="148" t="s">
        <v>140</v>
      </c>
      <c r="C30" s="199" t="s">
        <v>141</v>
      </c>
      <c r="D30" s="191" t="s">
        <v>19</v>
      </c>
      <c r="E30" s="200" t="s">
        <v>23</v>
      </c>
      <c r="F30" s="191" t="s">
        <v>42</v>
      </c>
      <c r="G30" s="148" t="s">
        <v>25</v>
      </c>
      <c r="H30" s="191" t="s">
        <v>97</v>
      </c>
      <c r="I30" s="191" t="s">
        <v>86</v>
      </c>
      <c r="J30" s="201" t="s">
        <v>142</v>
      </c>
      <c r="K30" s="148">
        <v>450</v>
      </c>
      <c r="L30" s="191" t="s">
        <v>29</v>
      </c>
      <c r="M30" s="148"/>
      <c r="N30" s="148"/>
      <c r="O30" s="148"/>
      <c r="P30" s="243"/>
    </row>
    <row r="31" s="232" customFormat="1" ht="408.95" customHeight="1" spans="1:16">
      <c r="A31" s="148">
        <f t="shared" si="0"/>
        <v>27</v>
      </c>
      <c r="B31" s="148" t="s">
        <v>143</v>
      </c>
      <c r="C31" s="191" t="s">
        <v>144</v>
      </c>
      <c r="D31" s="191" t="s">
        <v>19</v>
      </c>
      <c r="E31" s="200" t="s">
        <v>23</v>
      </c>
      <c r="F31" s="191" t="s">
        <v>145</v>
      </c>
      <c r="G31" s="148" t="s">
        <v>25</v>
      </c>
      <c r="H31" s="191" t="s">
        <v>146</v>
      </c>
      <c r="I31" s="191" t="s">
        <v>147</v>
      </c>
      <c r="J31" s="251" t="s">
        <v>148</v>
      </c>
      <c r="K31" s="148">
        <v>1190.2</v>
      </c>
      <c r="L31" s="191" t="s">
        <v>29</v>
      </c>
      <c r="M31" s="148"/>
      <c r="N31" s="148"/>
      <c r="O31" s="148"/>
      <c r="P31" s="243"/>
    </row>
    <row r="32" s="232" customFormat="1" ht="408.95" customHeight="1" spans="1:16">
      <c r="A32" s="148">
        <f t="shared" si="0"/>
        <v>28</v>
      </c>
      <c r="B32" s="148" t="s">
        <v>149</v>
      </c>
      <c r="C32" s="191" t="s">
        <v>150</v>
      </c>
      <c r="D32" s="191" t="s">
        <v>19</v>
      </c>
      <c r="E32" s="191" t="s">
        <v>23</v>
      </c>
      <c r="F32" s="96" t="s">
        <v>151</v>
      </c>
      <c r="G32" s="148" t="s">
        <v>25</v>
      </c>
      <c r="H32" s="191" t="s">
        <v>152</v>
      </c>
      <c r="I32" s="191" t="s">
        <v>153</v>
      </c>
      <c r="J32" s="247" t="s">
        <v>154</v>
      </c>
      <c r="K32" s="148">
        <v>4561.15</v>
      </c>
      <c r="L32" s="191" t="s">
        <v>29</v>
      </c>
      <c r="M32" s="148"/>
      <c r="N32" s="148"/>
      <c r="O32" s="148"/>
      <c r="P32" s="243"/>
    </row>
    <row r="33" s="232" customFormat="1" ht="128.1" customHeight="1" spans="1:16">
      <c r="A33" s="148">
        <f t="shared" si="0"/>
        <v>29</v>
      </c>
      <c r="B33" s="148" t="s">
        <v>155</v>
      </c>
      <c r="C33" s="191" t="s">
        <v>156</v>
      </c>
      <c r="D33" s="191" t="s">
        <v>19</v>
      </c>
      <c r="E33" s="191" t="s">
        <v>23</v>
      </c>
      <c r="F33" s="191" t="s">
        <v>157</v>
      </c>
      <c r="G33" s="148" t="s">
        <v>25</v>
      </c>
      <c r="H33" s="191" t="s">
        <v>26</v>
      </c>
      <c r="I33" s="191" t="s">
        <v>27</v>
      </c>
      <c r="J33" s="201" t="s">
        <v>158</v>
      </c>
      <c r="K33" s="148">
        <v>20000</v>
      </c>
      <c r="L33" s="191" t="s">
        <v>29</v>
      </c>
      <c r="M33" s="148"/>
      <c r="N33" s="148"/>
      <c r="O33" s="148"/>
      <c r="P33" s="243"/>
    </row>
    <row r="34" s="232" customFormat="1" ht="110.1" customHeight="1" spans="1:16">
      <c r="A34" s="148">
        <f t="shared" si="0"/>
        <v>30</v>
      </c>
      <c r="B34" s="148" t="s">
        <v>159</v>
      </c>
      <c r="C34" s="191" t="s">
        <v>160</v>
      </c>
      <c r="D34" s="191" t="s">
        <v>19</v>
      </c>
      <c r="E34" s="191" t="s">
        <v>23</v>
      </c>
      <c r="F34" s="191" t="s">
        <v>161</v>
      </c>
      <c r="G34" s="148" t="s">
        <v>25</v>
      </c>
      <c r="H34" s="191" t="s">
        <v>26</v>
      </c>
      <c r="I34" s="191" t="s">
        <v>27</v>
      </c>
      <c r="J34" s="201" t="s">
        <v>162</v>
      </c>
      <c r="K34" s="148">
        <v>7200</v>
      </c>
      <c r="L34" s="191" t="s">
        <v>29</v>
      </c>
      <c r="M34" s="148"/>
      <c r="N34" s="148"/>
      <c r="O34" s="148"/>
      <c r="P34" s="243"/>
    </row>
    <row r="35" s="232" customFormat="1" ht="105.95" customHeight="1" spans="1:16">
      <c r="A35" s="148">
        <f t="shared" si="0"/>
        <v>31</v>
      </c>
      <c r="B35" s="148" t="s">
        <v>163</v>
      </c>
      <c r="C35" s="191" t="s">
        <v>164</v>
      </c>
      <c r="D35" s="191" t="s">
        <v>19</v>
      </c>
      <c r="E35" s="191" t="s">
        <v>23</v>
      </c>
      <c r="F35" s="191" t="s">
        <v>165</v>
      </c>
      <c r="G35" s="148" t="s">
        <v>25</v>
      </c>
      <c r="H35" s="191" t="s">
        <v>166</v>
      </c>
      <c r="I35" s="191" t="s">
        <v>167</v>
      </c>
      <c r="J35" s="244" t="s">
        <v>168</v>
      </c>
      <c r="K35" s="148">
        <v>3000</v>
      </c>
      <c r="L35" s="191" t="s">
        <v>29</v>
      </c>
      <c r="M35" s="245"/>
      <c r="N35" s="245"/>
      <c r="O35" s="245"/>
      <c r="P35" s="245"/>
    </row>
    <row r="36" s="232" customFormat="1" ht="351.95" customHeight="1" spans="1:16">
      <c r="A36" s="148">
        <f t="shared" si="0"/>
        <v>32</v>
      </c>
      <c r="B36" s="148" t="s">
        <v>169</v>
      </c>
      <c r="C36" s="191" t="s">
        <v>170</v>
      </c>
      <c r="D36" s="191" t="s">
        <v>19</v>
      </c>
      <c r="E36" s="191" t="s">
        <v>23</v>
      </c>
      <c r="F36" s="252" t="s">
        <v>171</v>
      </c>
      <c r="G36" s="148" t="s">
        <v>25</v>
      </c>
      <c r="H36" s="191" t="s">
        <v>26</v>
      </c>
      <c r="I36" s="191" t="s">
        <v>27</v>
      </c>
      <c r="J36" s="201" t="s">
        <v>172</v>
      </c>
      <c r="K36" s="148">
        <v>1385.022</v>
      </c>
      <c r="L36" s="191" t="s">
        <v>29</v>
      </c>
      <c r="M36" s="148"/>
      <c r="N36" s="148"/>
      <c r="O36" s="148"/>
      <c r="P36" s="243"/>
    </row>
    <row r="37" s="232" customFormat="1" ht="135.95" customHeight="1" spans="1:16">
      <c r="A37" s="148">
        <f t="shared" si="0"/>
        <v>33</v>
      </c>
      <c r="B37" s="148" t="s">
        <v>173</v>
      </c>
      <c r="C37" s="191" t="s">
        <v>174</v>
      </c>
      <c r="D37" s="191" t="s">
        <v>19</v>
      </c>
      <c r="E37" s="191" t="s">
        <v>23</v>
      </c>
      <c r="F37" s="253" t="s">
        <v>175</v>
      </c>
      <c r="G37" s="148" t="s">
        <v>25</v>
      </c>
      <c r="H37" s="191" t="s">
        <v>176</v>
      </c>
      <c r="I37" s="191" t="s">
        <v>177</v>
      </c>
      <c r="J37" s="244" t="s">
        <v>178</v>
      </c>
      <c r="K37" s="148">
        <v>350</v>
      </c>
      <c r="L37" s="191" t="s">
        <v>66</v>
      </c>
      <c r="M37" s="148"/>
      <c r="N37" s="148"/>
      <c r="O37" s="148"/>
      <c r="P37" s="243"/>
    </row>
    <row r="38" s="232" customFormat="1" ht="135" customHeight="1" spans="1:16">
      <c r="A38" s="148">
        <f t="shared" si="0"/>
        <v>34</v>
      </c>
      <c r="B38" s="148" t="s">
        <v>179</v>
      </c>
      <c r="C38" s="191" t="s">
        <v>180</v>
      </c>
      <c r="D38" s="191" t="s">
        <v>19</v>
      </c>
      <c r="E38" s="191" t="s">
        <v>23</v>
      </c>
      <c r="F38" s="148" t="s">
        <v>181</v>
      </c>
      <c r="G38" s="148" t="s">
        <v>25</v>
      </c>
      <c r="H38" s="191" t="s">
        <v>176</v>
      </c>
      <c r="I38" s="191" t="s">
        <v>177</v>
      </c>
      <c r="J38" s="201" t="s">
        <v>182</v>
      </c>
      <c r="K38" s="148">
        <v>600</v>
      </c>
      <c r="L38" s="191" t="s">
        <v>66</v>
      </c>
      <c r="M38" s="148"/>
      <c r="N38" s="148"/>
      <c r="O38" s="148"/>
      <c r="P38" s="243"/>
    </row>
    <row r="39" s="232" customFormat="1" ht="108" customHeight="1" spans="1:16">
      <c r="A39" s="148">
        <f t="shared" si="0"/>
        <v>35</v>
      </c>
      <c r="B39" s="148" t="s">
        <v>183</v>
      </c>
      <c r="C39" s="191" t="s">
        <v>184</v>
      </c>
      <c r="D39" s="191" t="s">
        <v>19</v>
      </c>
      <c r="E39" s="191" t="s">
        <v>83</v>
      </c>
      <c r="F39" s="148" t="s">
        <v>185</v>
      </c>
      <c r="G39" s="148" t="s">
        <v>25</v>
      </c>
      <c r="H39" s="191" t="s">
        <v>176</v>
      </c>
      <c r="I39" s="191" t="s">
        <v>177</v>
      </c>
      <c r="J39" s="244" t="s">
        <v>186</v>
      </c>
      <c r="K39" s="148">
        <v>82.25</v>
      </c>
      <c r="L39" s="191" t="s">
        <v>29</v>
      </c>
      <c r="M39" s="148"/>
      <c r="N39" s="148"/>
      <c r="O39" s="148"/>
      <c r="P39" s="243"/>
    </row>
    <row r="40" s="232" customFormat="1" ht="108" customHeight="1" spans="1:16">
      <c r="A40" s="148">
        <f t="shared" si="0"/>
        <v>36</v>
      </c>
      <c r="B40" s="148" t="s">
        <v>187</v>
      </c>
      <c r="C40" s="191" t="s">
        <v>188</v>
      </c>
      <c r="D40" s="191" t="s">
        <v>19</v>
      </c>
      <c r="E40" s="191" t="s">
        <v>23</v>
      </c>
      <c r="F40" s="191" t="s">
        <v>189</v>
      </c>
      <c r="G40" s="148" t="s">
        <v>25</v>
      </c>
      <c r="H40" s="101" t="s">
        <v>85</v>
      </c>
      <c r="I40" s="101" t="s">
        <v>86</v>
      </c>
      <c r="J40" s="194" t="s">
        <v>190</v>
      </c>
      <c r="K40" s="148">
        <v>503</v>
      </c>
      <c r="L40" s="191" t="s">
        <v>29</v>
      </c>
      <c r="M40" s="148"/>
      <c r="N40" s="148"/>
      <c r="O40" s="148"/>
      <c r="P40" s="243"/>
    </row>
    <row r="41" s="232" customFormat="1" ht="48" customHeight="1" spans="1:16">
      <c r="A41" s="238" t="s">
        <v>191</v>
      </c>
      <c r="B41" s="240" t="s">
        <v>192</v>
      </c>
      <c r="C41" s="242"/>
      <c r="D41" s="148"/>
      <c r="E41" s="148"/>
      <c r="F41" s="148"/>
      <c r="G41" s="148"/>
      <c r="H41" s="148"/>
      <c r="I41" s="148"/>
      <c r="J41" s="244"/>
      <c r="K41" s="239">
        <f>SUM(K42:K48)</f>
        <v>21017.472</v>
      </c>
      <c r="L41" s="148"/>
      <c r="M41" s="148"/>
      <c r="N41" s="148"/>
      <c r="O41" s="148"/>
      <c r="P41" s="243"/>
    </row>
    <row r="42" s="232" customFormat="1" ht="408.95" customHeight="1" spans="1:16">
      <c r="A42" s="148">
        <f t="shared" ref="A42:A48" si="1">ROW()-5</f>
        <v>37</v>
      </c>
      <c r="B42" s="148" t="s">
        <v>193</v>
      </c>
      <c r="C42" s="191" t="s">
        <v>194</v>
      </c>
      <c r="D42" s="191" t="s">
        <v>192</v>
      </c>
      <c r="E42" s="191" t="s">
        <v>195</v>
      </c>
      <c r="F42" s="148" t="s">
        <v>196</v>
      </c>
      <c r="G42" s="148" t="s">
        <v>25</v>
      </c>
      <c r="H42" s="191" t="s">
        <v>91</v>
      </c>
      <c r="I42" s="191" t="s">
        <v>92</v>
      </c>
      <c r="J42" s="195" t="s">
        <v>197</v>
      </c>
      <c r="K42" s="148">
        <v>3268.472</v>
      </c>
      <c r="L42" s="191" t="s">
        <v>29</v>
      </c>
      <c r="M42" s="148"/>
      <c r="N42" s="148"/>
      <c r="O42" s="148"/>
      <c r="P42" s="243"/>
    </row>
    <row r="43" s="232" customFormat="1" ht="282.95" customHeight="1" spans="1:16">
      <c r="A43" s="148">
        <f t="shared" si="1"/>
        <v>38</v>
      </c>
      <c r="B43" s="148" t="s">
        <v>198</v>
      </c>
      <c r="C43" s="191" t="s">
        <v>199</v>
      </c>
      <c r="D43" s="191" t="s">
        <v>192</v>
      </c>
      <c r="E43" s="191" t="s">
        <v>23</v>
      </c>
      <c r="F43" s="148" t="s">
        <v>200</v>
      </c>
      <c r="G43" s="148" t="s">
        <v>25</v>
      </c>
      <c r="H43" s="191" t="s">
        <v>91</v>
      </c>
      <c r="I43" s="191" t="s">
        <v>92</v>
      </c>
      <c r="J43" s="115" t="s">
        <v>201</v>
      </c>
      <c r="K43" s="148">
        <f>130+550</f>
        <v>680</v>
      </c>
      <c r="L43" s="191" t="s">
        <v>29</v>
      </c>
      <c r="M43" s="148"/>
      <c r="N43" s="148"/>
      <c r="O43" s="148"/>
      <c r="P43" s="243"/>
    </row>
    <row r="44" s="232" customFormat="1" ht="162.95" customHeight="1" spans="1:16">
      <c r="A44" s="148">
        <f t="shared" si="1"/>
        <v>39</v>
      </c>
      <c r="B44" s="148" t="s">
        <v>202</v>
      </c>
      <c r="C44" s="191" t="s">
        <v>203</v>
      </c>
      <c r="D44" s="191" t="s">
        <v>192</v>
      </c>
      <c r="E44" s="191" t="s">
        <v>23</v>
      </c>
      <c r="F44" s="191" t="s">
        <v>204</v>
      </c>
      <c r="G44" s="148" t="s">
        <v>25</v>
      </c>
      <c r="H44" s="191" t="s">
        <v>91</v>
      </c>
      <c r="I44" s="191" t="s">
        <v>92</v>
      </c>
      <c r="J44" s="244" t="s">
        <v>205</v>
      </c>
      <c r="K44" s="148">
        <v>1570</v>
      </c>
      <c r="L44" s="191" t="s">
        <v>29</v>
      </c>
      <c r="M44" s="148"/>
      <c r="N44" s="148"/>
      <c r="O44" s="148"/>
      <c r="P44" s="243"/>
    </row>
    <row r="45" s="232" customFormat="1" ht="174.75" customHeight="1" spans="1:16">
      <c r="A45" s="148">
        <f t="shared" si="1"/>
        <v>40</v>
      </c>
      <c r="B45" s="148" t="s">
        <v>206</v>
      </c>
      <c r="C45" s="148" t="s">
        <v>207</v>
      </c>
      <c r="D45" s="191" t="s">
        <v>192</v>
      </c>
      <c r="E45" s="191" t="s">
        <v>23</v>
      </c>
      <c r="F45" s="191" t="s">
        <v>208</v>
      </c>
      <c r="G45" s="148" t="s">
        <v>25</v>
      </c>
      <c r="H45" s="191" t="s">
        <v>209</v>
      </c>
      <c r="I45" s="191" t="s">
        <v>210</v>
      </c>
      <c r="J45" s="244" t="s">
        <v>211</v>
      </c>
      <c r="K45" s="148">
        <v>9100</v>
      </c>
      <c r="L45" s="191" t="s">
        <v>29</v>
      </c>
      <c r="M45" s="148"/>
      <c r="N45" s="148"/>
      <c r="O45" s="148"/>
      <c r="P45" s="243"/>
    </row>
    <row r="46" s="232" customFormat="1" ht="126.95" customHeight="1" spans="1:16">
      <c r="A46" s="148">
        <f t="shared" si="1"/>
        <v>41</v>
      </c>
      <c r="B46" s="148" t="s">
        <v>212</v>
      </c>
      <c r="C46" s="191" t="s">
        <v>213</v>
      </c>
      <c r="D46" s="191" t="s">
        <v>192</v>
      </c>
      <c r="E46" s="191" t="s">
        <v>23</v>
      </c>
      <c r="F46" s="191" t="s">
        <v>214</v>
      </c>
      <c r="G46" s="148" t="s">
        <v>25</v>
      </c>
      <c r="H46" s="191" t="s">
        <v>215</v>
      </c>
      <c r="I46" s="191" t="s">
        <v>216</v>
      </c>
      <c r="J46" s="115" t="s">
        <v>217</v>
      </c>
      <c r="K46" s="148">
        <v>1512</v>
      </c>
      <c r="L46" s="191" t="s">
        <v>29</v>
      </c>
      <c r="M46" s="148"/>
      <c r="N46" s="148"/>
      <c r="O46" s="148"/>
      <c r="P46" s="243"/>
    </row>
    <row r="47" s="232" customFormat="1" ht="87" customHeight="1" spans="1:16">
      <c r="A47" s="148">
        <f t="shared" si="1"/>
        <v>42</v>
      </c>
      <c r="B47" s="148" t="s">
        <v>218</v>
      </c>
      <c r="C47" s="191" t="s">
        <v>219</v>
      </c>
      <c r="D47" s="191" t="s">
        <v>192</v>
      </c>
      <c r="E47" s="191" t="s">
        <v>23</v>
      </c>
      <c r="F47" s="191" t="s">
        <v>220</v>
      </c>
      <c r="G47" s="148" t="s">
        <v>25</v>
      </c>
      <c r="H47" s="191" t="s">
        <v>215</v>
      </c>
      <c r="I47" s="191" t="s">
        <v>216</v>
      </c>
      <c r="J47" s="244" t="s">
        <v>221</v>
      </c>
      <c r="K47" s="148">
        <v>3505</v>
      </c>
      <c r="L47" s="148" t="s">
        <v>222</v>
      </c>
      <c r="M47" s="148"/>
      <c r="N47" s="148"/>
      <c r="O47" s="148"/>
      <c r="P47" s="191" t="s">
        <v>223</v>
      </c>
    </row>
    <row r="48" ht="102" customHeight="1" spans="1:16">
      <c r="A48" s="148">
        <f t="shared" si="1"/>
        <v>43</v>
      </c>
      <c r="B48" s="148" t="s">
        <v>224</v>
      </c>
      <c r="C48" s="191" t="s">
        <v>225</v>
      </c>
      <c r="D48" s="191" t="s">
        <v>192</v>
      </c>
      <c r="E48" s="191" t="s">
        <v>83</v>
      </c>
      <c r="F48" s="191" t="s">
        <v>226</v>
      </c>
      <c r="G48" s="148" t="s">
        <v>25</v>
      </c>
      <c r="H48" s="191" t="s">
        <v>227</v>
      </c>
      <c r="I48" s="191" t="s">
        <v>92</v>
      </c>
      <c r="J48" s="201" t="s">
        <v>228</v>
      </c>
      <c r="K48" s="148">
        <f>420+20+190+50+702</f>
        <v>1382</v>
      </c>
      <c r="L48" s="191" t="s">
        <v>29</v>
      </c>
    </row>
    <row r="49" s="232" customFormat="1" ht="47.1" customHeight="1" spans="1:16">
      <c r="A49" s="238" t="s">
        <v>229</v>
      </c>
      <c r="B49" s="240" t="s">
        <v>230</v>
      </c>
      <c r="C49" s="242"/>
      <c r="D49" s="148"/>
      <c r="E49" s="148"/>
      <c r="F49" s="148"/>
      <c r="G49" s="148"/>
      <c r="H49" s="148"/>
      <c r="I49" s="148"/>
      <c r="J49" s="244"/>
      <c r="K49" s="239">
        <f>SUM(K50:K57)</f>
        <v>45089.39</v>
      </c>
      <c r="L49" s="148"/>
      <c r="M49" s="148"/>
      <c r="N49" s="148"/>
      <c r="O49" s="148"/>
      <c r="P49" s="243"/>
    </row>
    <row r="50" s="232" customFormat="1" ht="108.95" customHeight="1" spans="1:16">
      <c r="A50" s="148">
        <f t="shared" ref="A50:A57" si="2">ROW()-6</f>
        <v>44</v>
      </c>
      <c r="B50" s="148" t="s">
        <v>231</v>
      </c>
      <c r="C50" s="191" t="s">
        <v>232</v>
      </c>
      <c r="D50" s="191" t="s">
        <v>230</v>
      </c>
      <c r="E50" s="191" t="s">
        <v>195</v>
      </c>
      <c r="F50" s="191" t="s">
        <v>233</v>
      </c>
      <c r="G50" s="148" t="s">
        <v>25</v>
      </c>
      <c r="H50" s="191" t="s">
        <v>166</v>
      </c>
      <c r="I50" s="191" t="s">
        <v>167</v>
      </c>
      <c r="J50" s="201" t="s">
        <v>234</v>
      </c>
      <c r="K50" s="148">
        <v>2100</v>
      </c>
      <c r="L50" s="191" t="s">
        <v>29</v>
      </c>
      <c r="M50" s="245"/>
      <c r="N50" s="245"/>
      <c r="O50" s="245"/>
      <c r="P50" s="245"/>
    </row>
    <row r="51" s="232" customFormat="1" ht="152.1" customHeight="1" spans="1:16">
      <c r="A51" s="148">
        <f t="shared" si="2"/>
        <v>45</v>
      </c>
      <c r="B51" s="148" t="s">
        <v>235</v>
      </c>
      <c r="C51" s="191" t="s">
        <v>236</v>
      </c>
      <c r="D51" s="191" t="s">
        <v>230</v>
      </c>
      <c r="E51" s="191" t="s">
        <v>237</v>
      </c>
      <c r="F51" s="148" t="s">
        <v>238</v>
      </c>
      <c r="G51" s="148" t="s">
        <v>25</v>
      </c>
      <c r="H51" s="191" t="s">
        <v>166</v>
      </c>
      <c r="I51" s="191" t="s">
        <v>167</v>
      </c>
      <c r="J51" s="244" t="s">
        <v>239</v>
      </c>
      <c r="K51" s="148">
        <v>3672</v>
      </c>
      <c r="L51" s="191" t="s">
        <v>66</v>
      </c>
      <c r="M51" s="245"/>
      <c r="N51" s="245"/>
      <c r="O51" s="245"/>
      <c r="P51" s="245"/>
    </row>
    <row r="52" s="232" customFormat="1" ht="96" customHeight="1" spans="1:16">
      <c r="A52" s="148">
        <f t="shared" si="2"/>
        <v>46</v>
      </c>
      <c r="B52" s="148" t="s">
        <v>240</v>
      </c>
      <c r="C52" s="191" t="s">
        <v>241</v>
      </c>
      <c r="D52" s="191" t="s">
        <v>230</v>
      </c>
      <c r="E52" s="191" t="s">
        <v>237</v>
      </c>
      <c r="F52" s="148" t="s">
        <v>242</v>
      </c>
      <c r="G52" s="148" t="s">
        <v>25</v>
      </c>
      <c r="H52" s="191" t="s">
        <v>166</v>
      </c>
      <c r="I52" s="191" t="s">
        <v>167</v>
      </c>
      <c r="J52" s="244" t="s">
        <v>243</v>
      </c>
      <c r="K52" s="148">
        <v>450</v>
      </c>
      <c r="L52" s="191" t="s">
        <v>66</v>
      </c>
      <c r="M52" s="245"/>
      <c r="N52" s="245"/>
      <c r="O52" s="245"/>
      <c r="P52" s="245"/>
    </row>
    <row r="53" ht="134.1" customHeight="1" spans="1:16">
      <c r="A53" s="148">
        <f t="shared" si="2"/>
        <v>47</v>
      </c>
      <c r="B53" s="148" t="s">
        <v>244</v>
      </c>
      <c r="C53" s="191" t="s">
        <v>245</v>
      </c>
      <c r="D53" s="191" t="s">
        <v>19</v>
      </c>
      <c r="E53" s="191" t="s">
        <v>83</v>
      </c>
      <c r="F53" s="191" t="s">
        <v>246</v>
      </c>
      <c r="G53" s="148" t="s">
        <v>25</v>
      </c>
      <c r="H53" s="191" t="s">
        <v>166</v>
      </c>
      <c r="I53" s="191" t="s">
        <v>167</v>
      </c>
      <c r="J53" s="201" t="s">
        <v>247</v>
      </c>
      <c r="K53" s="148">
        <v>25634.39</v>
      </c>
      <c r="L53" s="191" t="s">
        <v>248</v>
      </c>
    </row>
    <row r="54" s="232" customFormat="1" ht="162.95" customHeight="1" spans="1:16">
      <c r="A54" s="148">
        <f t="shared" si="2"/>
        <v>48</v>
      </c>
      <c r="B54" s="148" t="s">
        <v>249</v>
      </c>
      <c r="C54" s="191" t="s">
        <v>250</v>
      </c>
      <c r="D54" s="191" t="s">
        <v>230</v>
      </c>
      <c r="E54" s="191" t="s">
        <v>23</v>
      </c>
      <c r="F54" s="191" t="s">
        <v>251</v>
      </c>
      <c r="G54" s="148" t="s">
        <v>25</v>
      </c>
      <c r="H54" s="191" t="s">
        <v>252</v>
      </c>
      <c r="I54" s="191" t="s">
        <v>253</v>
      </c>
      <c r="J54" s="201" t="s">
        <v>254</v>
      </c>
      <c r="K54" s="148">
        <v>3500</v>
      </c>
      <c r="L54" s="191" t="s">
        <v>66</v>
      </c>
      <c r="M54" s="245"/>
      <c r="N54" s="245"/>
      <c r="O54" s="245"/>
      <c r="P54" s="245"/>
    </row>
    <row r="55" s="232" customFormat="1" ht="195.95" customHeight="1" spans="1:16">
      <c r="A55" s="148">
        <f t="shared" si="2"/>
        <v>49</v>
      </c>
      <c r="B55" s="148" t="s">
        <v>255</v>
      </c>
      <c r="C55" s="191" t="s">
        <v>256</v>
      </c>
      <c r="D55" s="191" t="s">
        <v>230</v>
      </c>
      <c r="E55" s="191" t="s">
        <v>23</v>
      </c>
      <c r="F55" s="191" t="s">
        <v>257</v>
      </c>
      <c r="G55" s="148" t="s">
        <v>25</v>
      </c>
      <c r="H55" s="191" t="s">
        <v>252</v>
      </c>
      <c r="I55" s="191" t="s">
        <v>253</v>
      </c>
      <c r="J55" s="244" t="s">
        <v>258</v>
      </c>
      <c r="K55" s="148">
        <f>1000+2700+5000</f>
        <v>8700</v>
      </c>
      <c r="L55" s="191" t="s">
        <v>29</v>
      </c>
      <c r="M55" s="148"/>
      <c r="N55" s="148"/>
      <c r="O55" s="148"/>
      <c r="P55" s="243"/>
    </row>
    <row r="56" s="3" customFormat="1" ht="135" customHeight="1" spans="1:16">
      <c r="A56" s="148">
        <f t="shared" si="2"/>
        <v>50</v>
      </c>
      <c r="B56" s="148" t="s">
        <v>259</v>
      </c>
      <c r="C56" s="191" t="s">
        <v>260</v>
      </c>
      <c r="D56" s="191" t="s">
        <v>230</v>
      </c>
      <c r="E56" s="191" t="s">
        <v>23</v>
      </c>
      <c r="F56" s="191" t="s">
        <v>261</v>
      </c>
      <c r="G56" s="148" t="s">
        <v>25</v>
      </c>
      <c r="H56" s="191" t="s">
        <v>262</v>
      </c>
      <c r="I56" s="191" t="s">
        <v>263</v>
      </c>
      <c r="J56" s="246" t="s">
        <v>264</v>
      </c>
      <c r="K56" s="148">
        <v>612</v>
      </c>
      <c r="L56" s="191" t="s">
        <v>29</v>
      </c>
      <c r="M56" s="148"/>
      <c r="N56" s="148"/>
      <c r="O56" s="148"/>
      <c r="P56" s="243"/>
    </row>
    <row r="57" ht="191.1" customHeight="1" spans="1:16">
      <c r="A57" s="148">
        <f t="shared" si="2"/>
        <v>51</v>
      </c>
      <c r="B57" s="148" t="s">
        <v>265</v>
      </c>
      <c r="C57" s="148" t="s">
        <v>266</v>
      </c>
      <c r="D57" s="191" t="s">
        <v>230</v>
      </c>
      <c r="E57" s="191" t="s">
        <v>23</v>
      </c>
      <c r="F57" s="191" t="s">
        <v>267</v>
      </c>
      <c r="G57" s="148" t="s">
        <v>25</v>
      </c>
      <c r="H57" s="191" t="s">
        <v>267</v>
      </c>
      <c r="I57" s="191" t="s">
        <v>268</v>
      </c>
      <c r="J57" s="194" t="s">
        <v>269</v>
      </c>
      <c r="K57" s="148">
        <v>421</v>
      </c>
      <c r="L57" s="191" t="s">
        <v>270</v>
      </c>
    </row>
    <row r="58" s="232" customFormat="1" ht="41.1" customHeight="1" spans="1:16">
      <c r="A58" s="238" t="s">
        <v>271</v>
      </c>
      <c r="B58" s="240" t="s">
        <v>272</v>
      </c>
      <c r="C58" s="242"/>
      <c r="D58" s="148"/>
      <c r="E58" s="148"/>
      <c r="F58" s="148"/>
      <c r="G58" s="148"/>
      <c r="H58" s="148"/>
      <c r="I58" s="148"/>
      <c r="J58" s="244"/>
      <c r="K58" s="239">
        <f>SUM(K59:K61)</f>
        <v>1943.4</v>
      </c>
      <c r="L58" s="148"/>
      <c r="M58" s="148"/>
      <c r="N58" s="148"/>
      <c r="O58" s="148"/>
      <c r="P58" s="243"/>
    </row>
    <row r="59" s="232" customFormat="1" ht="90" customHeight="1" spans="1:16">
      <c r="A59" s="148">
        <f>ROW()-7</f>
        <v>52</v>
      </c>
      <c r="B59" s="148" t="s">
        <v>273</v>
      </c>
      <c r="C59" s="191" t="s">
        <v>274</v>
      </c>
      <c r="D59" s="191" t="s">
        <v>272</v>
      </c>
      <c r="E59" s="191" t="s">
        <v>23</v>
      </c>
      <c r="F59" s="191" t="s">
        <v>257</v>
      </c>
      <c r="G59" s="148" t="s">
        <v>25</v>
      </c>
      <c r="H59" s="191" t="s">
        <v>275</v>
      </c>
      <c r="I59" s="126" t="s">
        <v>276</v>
      </c>
      <c r="J59" s="244" t="s">
        <v>277</v>
      </c>
      <c r="K59" s="148">
        <v>261</v>
      </c>
      <c r="L59" s="191" t="s">
        <v>278</v>
      </c>
      <c r="M59" s="148"/>
      <c r="N59" s="148"/>
      <c r="O59" s="148"/>
      <c r="P59" s="243"/>
    </row>
    <row r="60" s="232" customFormat="1" ht="89.1" customHeight="1" spans="1:16">
      <c r="A60" s="148">
        <f>ROW()-7</f>
        <v>53</v>
      </c>
      <c r="B60" s="148" t="s">
        <v>279</v>
      </c>
      <c r="C60" s="191" t="s">
        <v>280</v>
      </c>
      <c r="D60" s="191" t="s">
        <v>272</v>
      </c>
      <c r="E60" s="191" t="s">
        <v>23</v>
      </c>
      <c r="F60" s="191" t="s">
        <v>257</v>
      </c>
      <c r="G60" s="148" t="s">
        <v>25</v>
      </c>
      <c r="H60" s="191" t="s">
        <v>275</v>
      </c>
      <c r="I60" s="126" t="s">
        <v>276</v>
      </c>
      <c r="J60" s="201" t="s">
        <v>281</v>
      </c>
      <c r="K60" s="148">
        <v>1247.4</v>
      </c>
      <c r="L60" s="191" t="s">
        <v>29</v>
      </c>
      <c r="M60" s="148"/>
      <c r="N60" s="148"/>
      <c r="O60" s="148"/>
      <c r="P60" s="243"/>
    </row>
    <row r="61" s="232" customFormat="1" ht="108.95" customHeight="1" spans="1:16">
      <c r="A61" s="148">
        <v>54</v>
      </c>
      <c r="B61" s="148" t="s">
        <v>282</v>
      </c>
      <c r="C61" s="191" t="s">
        <v>283</v>
      </c>
      <c r="D61" s="191" t="s">
        <v>272</v>
      </c>
      <c r="E61" s="191" t="s">
        <v>23</v>
      </c>
      <c r="F61" s="191" t="s">
        <v>42</v>
      </c>
      <c r="G61" s="148" t="s">
        <v>25</v>
      </c>
      <c r="H61" s="191" t="s">
        <v>26</v>
      </c>
      <c r="I61" s="126" t="s">
        <v>27</v>
      </c>
      <c r="J61" s="201" t="s">
        <v>284</v>
      </c>
      <c r="K61" s="148">
        <v>435</v>
      </c>
      <c r="L61" s="191" t="s">
        <v>29</v>
      </c>
      <c r="M61" s="148"/>
      <c r="N61" s="148"/>
      <c r="O61" s="148"/>
      <c r="P61" s="243"/>
    </row>
    <row r="62" s="232" customFormat="1" ht="42.95" customHeight="1" spans="1:16">
      <c r="A62" s="238" t="s">
        <v>285</v>
      </c>
      <c r="B62" s="254" t="s">
        <v>286</v>
      </c>
      <c r="C62" s="255"/>
      <c r="D62" s="148"/>
      <c r="E62" s="148"/>
      <c r="F62" s="148"/>
      <c r="G62" s="148"/>
      <c r="H62" s="148"/>
      <c r="I62" s="148"/>
      <c r="J62" s="244"/>
      <c r="K62" s="239">
        <f>SUM(K63:K64)</f>
        <v>5950.915</v>
      </c>
      <c r="L62" s="148"/>
      <c r="M62" s="148"/>
      <c r="N62" s="148"/>
      <c r="O62" s="148"/>
      <c r="P62" s="148"/>
    </row>
    <row r="63" s="232" customFormat="1" ht="407.1" customHeight="1" spans="1:16">
      <c r="A63" s="148">
        <f>ROW()-8</f>
        <v>55</v>
      </c>
      <c r="B63" s="148" t="s">
        <v>287</v>
      </c>
      <c r="C63" s="191" t="s">
        <v>288</v>
      </c>
      <c r="D63" s="191" t="s">
        <v>286</v>
      </c>
      <c r="E63" s="191" t="s">
        <v>23</v>
      </c>
      <c r="F63" s="256" t="s">
        <v>289</v>
      </c>
      <c r="G63" s="148" t="s">
        <v>25</v>
      </c>
      <c r="H63" s="191" t="s">
        <v>290</v>
      </c>
      <c r="I63" s="191" t="s">
        <v>291</v>
      </c>
      <c r="J63" s="257" t="s">
        <v>292</v>
      </c>
      <c r="K63" s="148">
        <v>5570.25</v>
      </c>
      <c r="L63" s="191" t="s">
        <v>29</v>
      </c>
      <c r="M63" s="148"/>
      <c r="N63" s="148"/>
      <c r="O63" s="148"/>
      <c r="P63" s="148"/>
    </row>
    <row r="64" s="232" customFormat="1" ht="128.1" customHeight="1" spans="1:16">
      <c r="A64" s="148">
        <f>ROW()-8</f>
        <v>56</v>
      </c>
      <c r="B64" s="148" t="s">
        <v>293</v>
      </c>
      <c r="C64" s="191" t="s">
        <v>294</v>
      </c>
      <c r="D64" s="191" t="s">
        <v>286</v>
      </c>
      <c r="E64" s="191" t="s">
        <v>23</v>
      </c>
      <c r="F64" s="191" t="s">
        <v>295</v>
      </c>
      <c r="G64" s="148" t="s">
        <v>25</v>
      </c>
      <c r="H64" s="191" t="s">
        <v>290</v>
      </c>
      <c r="I64" s="191" t="s">
        <v>291</v>
      </c>
      <c r="J64" s="244" t="s">
        <v>296</v>
      </c>
      <c r="K64" s="148">
        <v>380.665</v>
      </c>
      <c r="L64" s="191" t="s">
        <v>29</v>
      </c>
      <c r="M64" s="148"/>
      <c r="N64" s="148"/>
      <c r="O64" s="148"/>
      <c r="P64" s="148"/>
    </row>
    <row r="65" s="232" customFormat="1" ht="43.9" customHeight="1" spans="1:16">
      <c r="A65" s="238" t="s">
        <v>297</v>
      </c>
      <c r="B65" s="258" t="s">
        <v>298</v>
      </c>
      <c r="C65" s="259"/>
      <c r="D65" s="148"/>
      <c r="E65" s="148"/>
      <c r="F65" s="148"/>
      <c r="G65" s="148"/>
      <c r="H65" s="148"/>
      <c r="I65" s="148"/>
      <c r="J65" s="244"/>
      <c r="K65" s="239">
        <f>SUM(K66)</f>
        <v>19805</v>
      </c>
      <c r="L65" s="148"/>
      <c r="M65" s="148"/>
      <c r="N65" s="148"/>
      <c r="O65" s="148"/>
      <c r="P65" s="148"/>
    </row>
    <row r="66" s="232" customFormat="1" ht="408.95" customHeight="1" spans="1:16">
      <c r="A66" s="148">
        <f>ROW()-9</f>
        <v>57</v>
      </c>
      <c r="B66" s="148" t="s">
        <v>299</v>
      </c>
      <c r="C66" s="148" t="s">
        <v>300</v>
      </c>
      <c r="D66" s="191" t="s">
        <v>298</v>
      </c>
      <c r="E66" s="191" t="s">
        <v>23</v>
      </c>
      <c r="F66" s="191" t="s">
        <v>301</v>
      </c>
      <c r="G66" s="148" t="s">
        <v>25</v>
      </c>
      <c r="H66" s="191" t="s">
        <v>302</v>
      </c>
      <c r="I66" s="191" t="s">
        <v>303</v>
      </c>
      <c r="J66" s="147" t="s">
        <v>304</v>
      </c>
      <c r="K66" s="148">
        <v>19805</v>
      </c>
      <c r="L66" s="148" t="s">
        <v>305</v>
      </c>
      <c r="M66" s="148"/>
      <c r="N66" s="148"/>
      <c r="O66" s="148"/>
      <c r="P66" s="148"/>
    </row>
    <row r="67" s="232" customFormat="1" ht="42.95" customHeight="1" spans="1:16">
      <c r="A67" s="238" t="s">
        <v>306</v>
      </c>
      <c r="B67" s="254" t="s">
        <v>307</v>
      </c>
      <c r="C67" s="255"/>
      <c r="D67" s="255"/>
      <c r="E67" s="255"/>
      <c r="F67" s="255"/>
      <c r="G67" s="255"/>
      <c r="H67" s="255"/>
      <c r="I67" s="255"/>
      <c r="J67" s="260"/>
      <c r="K67" s="239">
        <f>SUM(K68:K70)</f>
        <v>2600</v>
      </c>
      <c r="L67" s="148"/>
      <c r="M67" s="255"/>
      <c r="N67" s="255"/>
      <c r="O67" s="255"/>
      <c r="P67" s="255"/>
    </row>
    <row r="68" s="232" customFormat="1" ht="71.1" customHeight="1" spans="1:16">
      <c r="A68" s="148">
        <f>ROW()-10</f>
        <v>58</v>
      </c>
      <c r="B68" s="148" t="s">
        <v>308</v>
      </c>
      <c r="C68" s="227" t="s">
        <v>309</v>
      </c>
      <c r="D68" s="227" t="s">
        <v>307</v>
      </c>
      <c r="E68" s="227" t="s">
        <v>23</v>
      </c>
      <c r="F68" s="227" t="s">
        <v>214</v>
      </c>
      <c r="G68" s="148" t="s">
        <v>25</v>
      </c>
      <c r="H68" s="227" t="s">
        <v>310</v>
      </c>
      <c r="I68" s="227" t="s">
        <v>311</v>
      </c>
      <c r="J68" s="248" t="s">
        <v>312</v>
      </c>
      <c r="K68" s="249">
        <v>300</v>
      </c>
      <c r="L68" s="191" t="s">
        <v>29</v>
      </c>
      <c r="M68" s="148"/>
      <c r="N68" s="148"/>
      <c r="O68" s="148"/>
      <c r="P68" s="243"/>
    </row>
    <row r="69" s="232" customFormat="1" ht="55.5" customHeight="1" spans="1:16">
      <c r="A69" s="148">
        <f>ROW()-10</f>
        <v>59</v>
      </c>
      <c r="B69" s="148" t="s">
        <v>313</v>
      </c>
      <c r="C69" s="191" t="s">
        <v>314</v>
      </c>
      <c r="D69" s="191" t="s">
        <v>307</v>
      </c>
      <c r="E69" s="191" t="s">
        <v>83</v>
      </c>
      <c r="F69" s="191" t="s">
        <v>214</v>
      </c>
      <c r="G69" s="148" t="s">
        <v>25</v>
      </c>
      <c r="H69" s="191" t="s">
        <v>315</v>
      </c>
      <c r="I69" s="191" t="s">
        <v>316</v>
      </c>
      <c r="J69" s="244" t="s">
        <v>317</v>
      </c>
      <c r="K69" s="148">
        <v>1400</v>
      </c>
      <c r="L69" s="191" t="s">
        <v>29</v>
      </c>
      <c r="M69" s="148"/>
      <c r="N69" s="148"/>
      <c r="O69" s="148"/>
      <c r="P69" s="243"/>
    </row>
    <row r="70" ht="72" customHeight="1" spans="1:16">
      <c r="A70" s="148">
        <f>ROW()-10</f>
        <v>60</v>
      </c>
      <c r="B70" s="148" t="s">
        <v>318</v>
      </c>
      <c r="C70" s="191" t="s">
        <v>319</v>
      </c>
      <c r="D70" s="191" t="s">
        <v>307</v>
      </c>
      <c r="E70" s="191" t="s">
        <v>23</v>
      </c>
      <c r="F70" s="191" t="s">
        <v>214</v>
      </c>
      <c r="G70" s="148" t="s">
        <v>25</v>
      </c>
      <c r="H70" s="191" t="s">
        <v>320</v>
      </c>
      <c r="I70" s="191" t="s">
        <v>321</v>
      </c>
      <c r="J70" s="244" t="s">
        <v>322</v>
      </c>
      <c r="K70" s="148">
        <v>900</v>
      </c>
      <c r="L70" s="191" t="s">
        <v>29</v>
      </c>
      <c r="M70" s="261"/>
      <c r="N70" s="261"/>
      <c r="O70" s="261"/>
      <c r="P70" s="262"/>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A1" sqref="A1:R1"/>
    </sheetView>
  </sheetViews>
  <sheetFormatPr defaultColWidth="8.75833333333333" defaultRowHeight="12"/>
  <cols>
    <col min="1" max="1" width="6.63333333333333" style="162" customWidth="1"/>
    <col min="2" max="2" width="19.2583333333333" style="162" customWidth="1"/>
    <col min="3" max="3" width="17.3666666666667" style="163" customWidth="1"/>
    <col min="4" max="4" width="16.5" style="163" customWidth="1"/>
    <col min="5" max="5" width="7.5" style="163" customWidth="1"/>
    <col min="6" max="6" width="11.5" style="164" customWidth="1"/>
    <col min="7" max="7" width="13" style="164" customWidth="1"/>
    <col min="8" max="8" width="203.116666666667" style="165" customWidth="1"/>
    <col min="9" max="9" width="18.5" style="163" customWidth="1"/>
    <col min="10" max="10" width="17.7583333333333" style="163" customWidth="1"/>
    <col min="11" max="11" width="16.8833333333333" style="163" customWidth="1"/>
    <col min="12" max="12" width="17.1166666666667" style="163" customWidth="1"/>
    <col min="13" max="13" width="19.6333333333333" style="163" customWidth="1"/>
    <col min="14" max="14" width="13.1166666666667" style="163" customWidth="1"/>
    <col min="15" max="15" width="28.1166666666667" style="166" customWidth="1"/>
    <col min="16" max="16" width="10.6333333333333" style="163" customWidth="1"/>
    <col min="17" max="17" width="8.36666666666667" style="163" customWidth="1"/>
    <col min="18" max="18" width="11.8833333333333" style="167" customWidth="1"/>
    <col min="19" max="27" width="9" style="167" customWidth="1"/>
    <col min="28" max="16384" width="8.75833333333333" style="167"/>
  </cols>
  <sheetData>
    <row r="1" customFormat="1" ht="61.5" customHeight="1" spans="1:18">
      <c r="A1" s="168" t="s">
        <v>323</v>
      </c>
      <c r="B1" s="169"/>
      <c r="C1" s="170"/>
      <c r="D1" s="169"/>
      <c r="E1" s="169"/>
      <c r="F1" s="169"/>
      <c r="G1" s="169"/>
      <c r="H1" s="169"/>
      <c r="I1" s="169"/>
      <c r="J1" s="169"/>
      <c r="K1" s="169"/>
      <c r="L1" s="169"/>
      <c r="M1" s="169"/>
      <c r="N1" s="169"/>
      <c r="O1" s="171"/>
      <c r="P1" s="169"/>
      <c r="Q1" s="169"/>
      <c r="R1" s="169"/>
    </row>
    <row r="2" s="155" customFormat="1" ht="32.25" customHeight="1" spans="1:18">
      <c r="A2" s="172" t="s">
        <v>1</v>
      </c>
      <c r="B2" s="172" t="s">
        <v>324</v>
      </c>
      <c r="C2" s="173" t="s">
        <v>3</v>
      </c>
      <c r="D2" s="172" t="s">
        <v>4</v>
      </c>
      <c r="E2" s="172" t="s">
        <v>325</v>
      </c>
      <c r="F2" s="172" t="s">
        <v>326</v>
      </c>
      <c r="G2" s="172"/>
      <c r="H2" s="172" t="s">
        <v>327</v>
      </c>
      <c r="I2" s="174" t="s">
        <v>328</v>
      </c>
      <c r="J2" s="172" t="s">
        <v>329</v>
      </c>
      <c r="K2" s="172"/>
      <c r="L2" s="172"/>
      <c r="M2" s="172"/>
      <c r="N2" s="175" t="s">
        <v>330</v>
      </c>
      <c r="O2" s="176" t="s">
        <v>14</v>
      </c>
      <c r="P2" s="172" t="s">
        <v>8</v>
      </c>
      <c r="Q2" s="172" t="s">
        <v>9</v>
      </c>
      <c r="R2" s="173" t="s">
        <v>16</v>
      </c>
    </row>
    <row r="3" s="155" customFormat="1" ht="42" customHeight="1" spans="1:18">
      <c r="A3" s="172"/>
      <c r="B3" s="172"/>
      <c r="C3" s="173"/>
      <c r="D3" s="172"/>
      <c r="E3" s="172"/>
      <c r="F3" s="172" t="s">
        <v>331</v>
      </c>
      <c r="G3" s="172" t="s">
        <v>332</v>
      </c>
      <c r="H3" s="172"/>
      <c r="I3" s="174"/>
      <c r="J3" s="176" t="s">
        <v>333</v>
      </c>
      <c r="K3" s="172" t="s">
        <v>334</v>
      </c>
      <c r="L3" s="172" t="s">
        <v>335</v>
      </c>
      <c r="M3" s="172" t="s">
        <v>336</v>
      </c>
      <c r="N3" s="175"/>
      <c r="O3" s="177"/>
      <c r="P3" s="172"/>
      <c r="Q3" s="172"/>
      <c r="R3" s="173"/>
    </row>
    <row r="4" s="155" customFormat="1" ht="95.1" customHeight="1" spans="1:18">
      <c r="A4" s="172"/>
      <c r="B4" s="172"/>
      <c r="C4" s="173"/>
      <c r="D4" s="172"/>
      <c r="E4" s="172"/>
      <c r="F4" s="172"/>
      <c r="G4" s="172"/>
      <c r="H4" s="172"/>
      <c r="I4" s="174"/>
      <c r="J4" s="178"/>
      <c r="K4" s="172"/>
      <c r="L4" s="172"/>
      <c r="M4" s="172"/>
      <c r="N4" s="175"/>
      <c r="O4" s="178"/>
      <c r="P4" s="172"/>
      <c r="Q4" s="172"/>
      <c r="R4" s="173"/>
    </row>
    <row r="5" s="156" customFormat="1" ht="41.1" customHeight="1" spans="1:18">
      <c r="A5" s="179" t="s">
        <v>17</v>
      </c>
      <c r="B5" s="179"/>
      <c r="C5" s="180"/>
      <c r="D5" s="181"/>
      <c r="E5" s="181"/>
      <c r="F5" s="181"/>
      <c r="G5" s="181"/>
      <c r="H5" s="181"/>
      <c r="I5" s="182">
        <f t="shared" ref="I5:N5" si="0">I6+I33+I41+I47+I50+I53+I55</f>
        <v>192708.552</v>
      </c>
      <c r="J5" s="182">
        <f t="shared" si="0"/>
        <v>49940.973</v>
      </c>
      <c r="K5" s="182">
        <f t="shared" si="0"/>
        <v>61385.579</v>
      </c>
      <c r="L5" s="182">
        <f t="shared" si="0"/>
        <v>59000</v>
      </c>
      <c r="M5" s="182">
        <f t="shared" si="0"/>
        <v>22182</v>
      </c>
      <c r="N5" s="182">
        <f t="shared" si="0"/>
        <v>200</v>
      </c>
      <c r="O5" s="183"/>
      <c r="P5" s="184"/>
      <c r="Q5" s="184"/>
      <c r="R5" s="185"/>
    </row>
    <row r="6" s="156" customFormat="1" ht="45" customHeight="1" spans="1:18">
      <c r="A6" s="180" t="s">
        <v>18</v>
      </c>
      <c r="B6" s="186" t="s">
        <v>19</v>
      </c>
      <c r="C6" s="187"/>
      <c r="D6" s="188"/>
      <c r="E6" s="188"/>
      <c r="F6" s="188"/>
      <c r="G6" s="188"/>
      <c r="H6" s="188"/>
      <c r="I6" s="189">
        <f t="shared" ref="I6:N6" si="1">SUM(I7:I32)</f>
        <v>136894.505</v>
      </c>
      <c r="J6" s="189">
        <f t="shared" si="1"/>
        <v>40191.908</v>
      </c>
      <c r="K6" s="189">
        <f t="shared" si="1"/>
        <v>37807.597</v>
      </c>
      <c r="L6" s="189">
        <f t="shared" si="1"/>
        <v>37000</v>
      </c>
      <c r="M6" s="189">
        <f t="shared" si="1"/>
        <v>21695</v>
      </c>
      <c r="N6" s="189">
        <f t="shared" si="1"/>
        <v>200</v>
      </c>
      <c r="O6" s="190"/>
      <c r="P6" s="184"/>
      <c r="Q6" s="184"/>
      <c r="R6" s="185"/>
    </row>
    <row r="7" s="157" customFormat="1" ht="155.1" customHeight="1" spans="1:18">
      <c r="A7" s="18">
        <f t="shared" ref="A7:A32" si="2">ROW(C7)-6</f>
        <v>1</v>
      </c>
      <c r="B7" s="148" t="s">
        <v>21</v>
      </c>
      <c r="C7" s="191" t="s">
        <v>22</v>
      </c>
      <c r="D7" s="191" t="s">
        <v>19</v>
      </c>
      <c r="E7" s="191" t="s">
        <v>23</v>
      </c>
      <c r="F7" s="18">
        <v>2021.03</v>
      </c>
      <c r="G7" s="18">
        <v>2021.05</v>
      </c>
      <c r="H7" s="154" t="s">
        <v>337</v>
      </c>
      <c r="I7" s="18">
        <v>100</v>
      </c>
      <c r="J7" s="18">
        <v>100</v>
      </c>
      <c r="K7" s="18"/>
      <c r="L7" s="18"/>
      <c r="M7" s="18"/>
      <c r="N7" s="18"/>
      <c r="O7" s="147" t="s">
        <v>338</v>
      </c>
      <c r="P7" s="126" t="s">
        <v>26</v>
      </c>
      <c r="Q7" s="126" t="s">
        <v>27</v>
      </c>
      <c r="R7" s="18"/>
    </row>
    <row r="8" s="157" customFormat="1" ht="170.1" customHeight="1" spans="1:18">
      <c r="A8" s="18">
        <f t="shared" si="2"/>
        <v>2</v>
      </c>
      <c r="B8" s="148" t="s">
        <v>30</v>
      </c>
      <c r="C8" s="191" t="s">
        <v>31</v>
      </c>
      <c r="D8" s="191" t="s">
        <v>19</v>
      </c>
      <c r="E8" s="191" t="s">
        <v>23</v>
      </c>
      <c r="F8" s="18">
        <v>2021.03</v>
      </c>
      <c r="G8" s="192">
        <v>2021.06</v>
      </c>
      <c r="H8" s="193" t="s">
        <v>339</v>
      </c>
      <c r="I8" s="18">
        <v>27000</v>
      </c>
      <c r="J8" s="18">
        <v>3000</v>
      </c>
      <c r="K8" s="18">
        <v>2400</v>
      </c>
      <c r="L8" s="18"/>
      <c r="M8" s="18">
        <v>21600</v>
      </c>
      <c r="N8" s="18"/>
      <c r="O8" s="107" t="s">
        <v>340</v>
      </c>
      <c r="P8" s="126" t="s">
        <v>26</v>
      </c>
      <c r="Q8" s="126" t="s">
        <v>27</v>
      </c>
      <c r="R8" s="18"/>
    </row>
    <row r="9" s="157" customFormat="1" ht="284.1" customHeight="1" spans="1:18">
      <c r="A9" s="18">
        <f t="shared" si="2"/>
        <v>3</v>
      </c>
      <c r="B9" s="148" t="s">
        <v>35</v>
      </c>
      <c r="C9" s="191" t="s">
        <v>36</v>
      </c>
      <c r="D9" s="191" t="s">
        <v>19</v>
      </c>
      <c r="E9" s="191" t="s">
        <v>23</v>
      </c>
      <c r="F9" s="18">
        <v>2021.03</v>
      </c>
      <c r="G9" s="192">
        <v>2021.05</v>
      </c>
      <c r="H9" s="194" t="s">
        <v>341</v>
      </c>
      <c r="I9" s="18">
        <f>J9</f>
        <v>2263.7</v>
      </c>
      <c r="J9" s="18">
        <f>2238.7+25</f>
        <v>2263.7</v>
      </c>
      <c r="K9" s="18"/>
      <c r="L9" s="18"/>
      <c r="M9" s="18"/>
      <c r="N9" s="18"/>
      <c r="O9" s="147" t="s">
        <v>342</v>
      </c>
      <c r="P9" s="126" t="s">
        <v>37</v>
      </c>
      <c r="Q9" s="126" t="s">
        <v>38</v>
      </c>
      <c r="R9" s="18"/>
    </row>
    <row r="10" s="157" customFormat="1" ht="348.95" customHeight="1" spans="1:18">
      <c r="A10" s="18">
        <f t="shared" si="2"/>
        <v>4</v>
      </c>
      <c r="B10" s="148" t="s">
        <v>45</v>
      </c>
      <c r="C10" s="191" t="s">
        <v>46</v>
      </c>
      <c r="D10" s="191" t="s">
        <v>19</v>
      </c>
      <c r="E10" s="191" t="s">
        <v>23</v>
      </c>
      <c r="F10" s="18">
        <v>2021.03</v>
      </c>
      <c r="G10" s="192">
        <v>2021.11</v>
      </c>
      <c r="H10" s="194" t="s">
        <v>343</v>
      </c>
      <c r="I10" s="18">
        <v>436</v>
      </c>
      <c r="J10" s="18">
        <v>436</v>
      </c>
      <c r="K10" s="18">
        <f>I10-J10-L10-M10</f>
        <v>0</v>
      </c>
      <c r="L10" s="18"/>
      <c r="M10" s="18"/>
      <c r="N10" s="18"/>
      <c r="O10" s="195" t="s">
        <v>344</v>
      </c>
      <c r="P10" s="126" t="s">
        <v>37</v>
      </c>
      <c r="Q10" s="126" t="s">
        <v>38</v>
      </c>
      <c r="R10" s="18"/>
    </row>
    <row r="11" s="157" customFormat="1" ht="408.95" customHeight="1" spans="1:18">
      <c r="A11" s="18">
        <f t="shared" si="2"/>
        <v>5</v>
      </c>
      <c r="B11" s="148" t="s">
        <v>49</v>
      </c>
      <c r="C11" s="191" t="s">
        <v>50</v>
      </c>
      <c r="D11" s="191" t="s">
        <v>19</v>
      </c>
      <c r="E11" s="148" t="s">
        <v>51</v>
      </c>
      <c r="F11" s="18">
        <v>2021.03</v>
      </c>
      <c r="G11" s="192">
        <v>2021.08</v>
      </c>
      <c r="H11" s="196" t="s">
        <v>345</v>
      </c>
      <c r="I11" s="18">
        <f>J11+K11+L11</f>
        <v>31500</v>
      </c>
      <c r="J11" s="18">
        <v>15000</v>
      </c>
      <c r="K11" s="18">
        <f>6235-510+775</f>
        <v>6500</v>
      </c>
      <c r="L11" s="18">
        <v>10000</v>
      </c>
      <c r="M11" s="18"/>
      <c r="N11" s="18"/>
      <c r="O11" s="147" t="s">
        <v>346</v>
      </c>
      <c r="P11" s="126" t="s">
        <v>26</v>
      </c>
      <c r="Q11" s="126" t="s">
        <v>27</v>
      </c>
      <c r="R11" s="191" t="s">
        <v>347</v>
      </c>
    </row>
    <row r="12" s="158" customFormat="1" ht="341.1" customHeight="1" spans="1:18">
      <c r="A12" s="18">
        <f t="shared" si="2"/>
        <v>6</v>
      </c>
      <c r="B12" s="148" t="s">
        <v>55</v>
      </c>
      <c r="C12" s="191" t="s">
        <v>56</v>
      </c>
      <c r="D12" s="191" t="s">
        <v>19</v>
      </c>
      <c r="E12" s="191" t="s">
        <v>23</v>
      </c>
      <c r="F12" s="18">
        <v>2021.03</v>
      </c>
      <c r="G12" s="192">
        <v>2021.06</v>
      </c>
      <c r="H12" s="197" t="s">
        <v>348</v>
      </c>
      <c r="I12" s="18">
        <f>J12+K12</f>
        <v>721.508</v>
      </c>
      <c r="J12" s="18">
        <f>1496.508-775</f>
        <v>721.508</v>
      </c>
      <c r="K12" s="18"/>
      <c r="L12" s="18"/>
      <c r="M12" s="18"/>
      <c r="N12" s="18"/>
      <c r="O12" s="147" t="s">
        <v>349</v>
      </c>
      <c r="P12" s="126" t="s">
        <v>26</v>
      </c>
      <c r="Q12" s="126" t="s">
        <v>27</v>
      </c>
      <c r="R12" s="191" t="s">
        <v>347</v>
      </c>
    </row>
    <row r="13" s="157" customFormat="1" ht="143.1" customHeight="1" spans="1:18">
      <c r="A13" s="18">
        <f t="shared" si="2"/>
        <v>7</v>
      </c>
      <c r="B13" s="148" t="s">
        <v>59</v>
      </c>
      <c r="C13" s="191" t="s">
        <v>350</v>
      </c>
      <c r="D13" s="191" t="s">
        <v>19</v>
      </c>
      <c r="E13" s="191" t="s">
        <v>23</v>
      </c>
      <c r="F13" s="18">
        <v>2021.03</v>
      </c>
      <c r="G13" s="192">
        <v>2021.05</v>
      </c>
      <c r="H13" s="154" t="s">
        <v>351</v>
      </c>
      <c r="I13" s="18">
        <v>185</v>
      </c>
      <c r="J13" s="18">
        <f>I13-M13</f>
        <v>90</v>
      </c>
      <c r="K13" s="18"/>
      <c r="L13" s="18"/>
      <c r="M13" s="18">
        <v>95</v>
      </c>
      <c r="N13" s="18"/>
      <c r="O13" s="147" t="s">
        <v>352</v>
      </c>
      <c r="P13" s="126" t="s">
        <v>26</v>
      </c>
      <c r="Q13" s="126" t="s">
        <v>27</v>
      </c>
      <c r="R13" s="18"/>
    </row>
    <row r="14" s="157" customFormat="1" ht="228" customHeight="1" spans="1:18">
      <c r="A14" s="18">
        <f t="shared" si="2"/>
        <v>8</v>
      </c>
      <c r="B14" s="148" t="s">
        <v>68</v>
      </c>
      <c r="C14" s="191" t="s">
        <v>353</v>
      </c>
      <c r="D14" s="191" t="s">
        <v>19</v>
      </c>
      <c r="E14" s="191" t="s">
        <v>23</v>
      </c>
      <c r="F14" s="18">
        <v>2021.03</v>
      </c>
      <c r="G14" s="192">
        <v>2021.08</v>
      </c>
      <c r="H14" s="197" t="s">
        <v>354</v>
      </c>
      <c r="I14" s="18">
        <f>J14+K14+L14+M14</f>
        <v>3786</v>
      </c>
      <c r="J14" s="18">
        <v>0</v>
      </c>
      <c r="K14" s="18">
        <f>1804-18</f>
        <v>1786</v>
      </c>
      <c r="L14" s="18">
        <v>2000</v>
      </c>
      <c r="M14" s="18"/>
      <c r="N14" s="18"/>
      <c r="O14" s="147" t="s">
        <v>355</v>
      </c>
      <c r="P14" s="126" t="s">
        <v>26</v>
      </c>
      <c r="Q14" s="126" t="s">
        <v>27</v>
      </c>
      <c r="R14" s="191" t="s">
        <v>347</v>
      </c>
    </row>
    <row r="15" s="157" customFormat="1" ht="257.1" customHeight="1" spans="1:18">
      <c r="A15" s="18">
        <f t="shared" si="2"/>
        <v>9</v>
      </c>
      <c r="B15" s="148" t="s">
        <v>77</v>
      </c>
      <c r="C15" s="191" t="s">
        <v>78</v>
      </c>
      <c r="D15" s="191" t="s">
        <v>19</v>
      </c>
      <c r="E15" s="191" t="s">
        <v>23</v>
      </c>
      <c r="F15" s="18">
        <v>2021.03</v>
      </c>
      <c r="G15" s="192">
        <v>2021.06</v>
      </c>
      <c r="H15" s="194" t="s">
        <v>356</v>
      </c>
      <c r="I15" s="192">
        <v>220</v>
      </c>
      <c r="J15" s="18">
        <v>220</v>
      </c>
      <c r="K15" s="18"/>
      <c r="L15" s="18"/>
      <c r="M15" s="18"/>
      <c r="N15" s="18"/>
      <c r="O15" s="147" t="s">
        <v>357</v>
      </c>
      <c r="P15" s="126" t="s">
        <v>26</v>
      </c>
      <c r="Q15" s="18" t="s">
        <v>27</v>
      </c>
      <c r="R15" s="191" t="s">
        <v>347</v>
      </c>
    </row>
    <row r="16" s="157" customFormat="1" ht="165.95" customHeight="1" spans="1:18">
      <c r="A16" s="18">
        <f t="shared" si="2"/>
        <v>10</v>
      </c>
      <c r="B16" s="148" t="s">
        <v>81</v>
      </c>
      <c r="C16" s="191" t="s">
        <v>82</v>
      </c>
      <c r="D16" s="191" t="s">
        <v>19</v>
      </c>
      <c r="E16" s="191" t="s">
        <v>83</v>
      </c>
      <c r="F16" s="18">
        <v>2021.03</v>
      </c>
      <c r="G16" s="192">
        <v>2021.05</v>
      </c>
      <c r="H16" s="154" t="s">
        <v>358</v>
      </c>
      <c r="I16" s="192">
        <v>300</v>
      </c>
      <c r="J16" s="18">
        <v>300</v>
      </c>
      <c r="K16" s="18"/>
      <c r="L16" s="18"/>
      <c r="M16" s="18"/>
      <c r="N16" s="18"/>
      <c r="O16" s="147" t="s">
        <v>359</v>
      </c>
      <c r="P16" s="126" t="s">
        <v>97</v>
      </c>
      <c r="Q16" s="126" t="s">
        <v>86</v>
      </c>
      <c r="R16" s="191" t="s">
        <v>347</v>
      </c>
    </row>
    <row r="17" s="157" customFormat="1" ht="324.95" customHeight="1" spans="1:18">
      <c r="A17" s="18">
        <f t="shared" si="2"/>
        <v>11</v>
      </c>
      <c r="B17" s="148" t="s">
        <v>88</v>
      </c>
      <c r="C17" s="191" t="s">
        <v>89</v>
      </c>
      <c r="D17" s="191" t="s">
        <v>19</v>
      </c>
      <c r="E17" s="191" t="s">
        <v>23</v>
      </c>
      <c r="F17" s="18">
        <v>2021.03</v>
      </c>
      <c r="G17" s="192">
        <v>2021.08</v>
      </c>
      <c r="H17" s="138" t="s">
        <v>360</v>
      </c>
      <c r="I17" s="18">
        <f>4422.4-550</f>
        <v>3872.4</v>
      </c>
      <c r="J17" s="18">
        <v>0</v>
      </c>
      <c r="K17" s="18">
        <f>4422.4-550</f>
        <v>3872.4</v>
      </c>
      <c r="L17" s="18"/>
      <c r="M17" s="18"/>
      <c r="N17" s="18"/>
      <c r="O17" s="195" t="s">
        <v>361</v>
      </c>
      <c r="P17" s="126" t="s">
        <v>91</v>
      </c>
      <c r="Q17" s="126" t="s">
        <v>92</v>
      </c>
      <c r="R17" s="191" t="s">
        <v>347</v>
      </c>
    </row>
    <row r="18" s="157" customFormat="1" ht="191.1" customHeight="1" spans="1:18">
      <c r="A18" s="18">
        <f t="shared" si="2"/>
        <v>12</v>
      </c>
      <c r="B18" s="148" t="s">
        <v>94</v>
      </c>
      <c r="C18" s="191" t="s">
        <v>95</v>
      </c>
      <c r="D18" s="191" t="s">
        <v>19</v>
      </c>
      <c r="E18" s="191" t="s">
        <v>23</v>
      </c>
      <c r="F18" s="18">
        <v>2021.03</v>
      </c>
      <c r="G18" s="192">
        <v>2021.09</v>
      </c>
      <c r="H18" s="198" t="s">
        <v>362</v>
      </c>
      <c r="I18" s="18">
        <v>15000</v>
      </c>
      <c r="J18" s="18">
        <v>4500</v>
      </c>
      <c r="K18" s="18">
        <v>2500</v>
      </c>
      <c r="L18" s="18">
        <v>8000</v>
      </c>
      <c r="M18" s="18">
        <v>0</v>
      </c>
      <c r="N18" s="18"/>
      <c r="O18" s="147" t="s">
        <v>363</v>
      </c>
      <c r="P18" s="126" t="s">
        <v>97</v>
      </c>
      <c r="Q18" s="126" t="s">
        <v>86</v>
      </c>
      <c r="R18" s="191" t="s">
        <v>364</v>
      </c>
    </row>
    <row r="19" s="157" customFormat="1" ht="164.1" customHeight="1" spans="1:18">
      <c r="A19" s="18">
        <f t="shared" si="2"/>
        <v>13</v>
      </c>
      <c r="B19" s="148" t="s">
        <v>107</v>
      </c>
      <c r="C19" s="191" t="s">
        <v>108</v>
      </c>
      <c r="D19" s="191" t="s">
        <v>19</v>
      </c>
      <c r="E19" s="191" t="s">
        <v>23</v>
      </c>
      <c r="F19" s="18">
        <v>2021.03</v>
      </c>
      <c r="G19" s="192">
        <v>2021.09</v>
      </c>
      <c r="H19" s="154" t="s">
        <v>365</v>
      </c>
      <c r="I19" s="18">
        <v>9500</v>
      </c>
      <c r="J19" s="18">
        <v>3000</v>
      </c>
      <c r="K19" s="18">
        <v>3500</v>
      </c>
      <c r="L19" s="18">
        <v>3000</v>
      </c>
      <c r="M19" s="18"/>
      <c r="N19" s="18"/>
      <c r="O19" s="147" t="s">
        <v>366</v>
      </c>
      <c r="P19" s="126" t="s">
        <v>97</v>
      </c>
      <c r="Q19" s="126" t="s">
        <v>86</v>
      </c>
      <c r="R19" s="18"/>
    </row>
    <row r="20" s="157" customFormat="1" ht="372.95" customHeight="1" spans="1:18">
      <c r="A20" s="18">
        <f t="shared" si="2"/>
        <v>14</v>
      </c>
      <c r="B20" s="148" t="s">
        <v>111</v>
      </c>
      <c r="C20" s="191" t="s">
        <v>112</v>
      </c>
      <c r="D20" s="191" t="s">
        <v>19</v>
      </c>
      <c r="E20" s="148" t="s">
        <v>113</v>
      </c>
      <c r="F20" s="96">
        <v>2021.03</v>
      </c>
      <c r="G20" s="103">
        <v>2021.07</v>
      </c>
      <c r="H20" s="194" t="s">
        <v>367</v>
      </c>
      <c r="I20" s="18">
        <f>4348-1245</f>
        <v>3103</v>
      </c>
      <c r="J20" s="18">
        <v>1000</v>
      </c>
      <c r="K20" s="18">
        <v>2103</v>
      </c>
      <c r="L20" s="18"/>
      <c r="M20" s="18"/>
      <c r="N20" s="18"/>
      <c r="O20" s="147" t="s">
        <v>368</v>
      </c>
      <c r="P20" s="126" t="s">
        <v>97</v>
      </c>
      <c r="Q20" s="126" t="s">
        <v>86</v>
      </c>
      <c r="R20" s="191" t="s">
        <v>347</v>
      </c>
    </row>
    <row r="21" s="157" customFormat="1" ht="198" customHeight="1" spans="1:18">
      <c r="A21" s="18">
        <f t="shared" si="2"/>
        <v>15</v>
      </c>
      <c r="B21" s="148" t="s">
        <v>124</v>
      </c>
      <c r="C21" s="199" t="s">
        <v>125</v>
      </c>
      <c r="D21" s="191" t="s">
        <v>19</v>
      </c>
      <c r="E21" s="200" t="s">
        <v>23</v>
      </c>
      <c r="F21" s="96">
        <v>2021.03</v>
      </c>
      <c r="G21" s="103">
        <v>2021.11</v>
      </c>
      <c r="H21" s="154" t="s">
        <v>369</v>
      </c>
      <c r="I21" s="18">
        <v>230</v>
      </c>
      <c r="J21" s="18">
        <v>0</v>
      </c>
      <c r="K21" s="18">
        <v>230</v>
      </c>
      <c r="L21" s="18"/>
      <c r="M21" s="18"/>
      <c r="N21" s="18"/>
      <c r="O21" s="147" t="s">
        <v>370</v>
      </c>
      <c r="P21" s="126" t="s">
        <v>97</v>
      </c>
      <c r="Q21" s="126" t="s">
        <v>86</v>
      </c>
      <c r="R21" s="18"/>
    </row>
    <row r="22" s="157" customFormat="1" ht="126" customHeight="1" spans="1:18">
      <c r="A22" s="18">
        <f t="shared" si="2"/>
        <v>16</v>
      </c>
      <c r="B22" s="148" t="s">
        <v>120</v>
      </c>
      <c r="C22" s="199" t="s">
        <v>371</v>
      </c>
      <c r="D22" s="191" t="s">
        <v>19</v>
      </c>
      <c r="E22" s="200" t="s">
        <v>23</v>
      </c>
      <c r="F22" s="18">
        <v>2021.03</v>
      </c>
      <c r="G22" s="192">
        <v>2021.08</v>
      </c>
      <c r="H22" s="194" t="s">
        <v>372</v>
      </c>
      <c r="I22" s="18">
        <f>J22+K22+L22+M22</f>
        <v>2200</v>
      </c>
      <c r="J22" s="18">
        <v>1000</v>
      </c>
      <c r="K22" s="18">
        <v>1200</v>
      </c>
      <c r="L22" s="18"/>
      <c r="M22" s="18"/>
      <c r="N22" s="18"/>
      <c r="O22" s="147" t="s">
        <v>373</v>
      </c>
      <c r="P22" s="191" t="s">
        <v>97</v>
      </c>
      <c r="Q22" s="191" t="s">
        <v>86</v>
      </c>
      <c r="R22" s="18"/>
    </row>
    <row r="23" s="157" customFormat="1" ht="306" customHeight="1" spans="1:18">
      <c r="A23" s="18">
        <f t="shared" si="2"/>
        <v>17</v>
      </c>
      <c r="B23" s="148" t="s">
        <v>132</v>
      </c>
      <c r="C23" s="148" t="s">
        <v>133</v>
      </c>
      <c r="D23" s="191" t="s">
        <v>19</v>
      </c>
      <c r="E23" s="191" t="s">
        <v>23</v>
      </c>
      <c r="F23" s="18">
        <v>2021.03</v>
      </c>
      <c r="G23" s="192">
        <v>2021.07</v>
      </c>
      <c r="H23" s="102" t="s">
        <v>374</v>
      </c>
      <c r="I23" s="18">
        <v>949.5</v>
      </c>
      <c r="J23" s="18">
        <v>949.5</v>
      </c>
      <c r="K23" s="18">
        <v>0</v>
      </c>
      <c r="L23" s="18"/>
      <c r="M23" s="18"/>
      <c r="N23" s="18"/>
      <c r="O23" s="201" t="s">
        <v>375</v>
      </c>
      <c r="P23" s="191" t="s">
        <v>97</v>
      </c>
      <c r="Q23" s="191" t="s">
        <v>86</v>
      </c>
      <c r="R23" s="18"/>
    </row>
    <row r="24" s="157" customFormat="1" ht="152.1" customHeight="1" spans="1:18">
      <c r="A24" s="18">
        <f t="shared" si="2"/>
        <v>18</v>
      </c>
      <c r="B24" s="148" t="s">
        <v>140</v>
      </c>
      <c r="C24" s="199" t="s">
        <v>141</v>
      </c>
      <c r="D24" s="191" t="s">
        <v>19</v>
      </c>
      <c r="E24" s="200" t="s">
        <v>23</v>
      </c>
      <c r="F24" s="18">
        <v>2022.03</v>
      </c>
      <c r="G24" s="192">
        <v>2022.11</v>
      </c>
      <c r="H24" s="154" t="s">
        <v>376</v>
      </c>
      <c r="I24" s="18">
        <v>450</v>
      </c>
      <c r="J24" s="18"/>
      <c r="K24" s="18">
        <v>250</v>
      </c>
      <c r="L24" s="18"/>
      <c r="M24" s="18"/>
      <c r="N24" s="18">
        <v>200</v>
      </c>
      <c r="O24" s="147" t="s">
        <v>377</v>
      </c>
      <c r="P24" s="191" t="s">
        <v>97</v>
      </c>
      <c r="Q24" s="191" t="s">
        <v>86</v>
      </c>
      <c r="R24" s="18"/>
    </row>
    <row r="25" s="159" customFormat="1" ht="185.1" customHeight="1" spans="1:18">
      <c r="A25" s="18">
        <f t="shared" si="2"/>
        <v>19</v>
      </c>
      <c r="B25" s="148" t="s">
        <v>143</v>
      </c>
      <c r="C25" s="191" t="s">
        <v>378</v>
      </c>
      <c r="D25" s="191" t="s">
        <v>19</v>
      </c>
      <c r="E25" s="200" t="s">
        <v>23</v>
      </c>
      <c r="F25" s="18">
        <v>2021.03</v>
      </c>
      <c r="G25" s="192">
        <v>2021.06</v>
      </c>
      <c r="H25" s="202" t="s">
        <v>379</v>
      </c>
      <c r="I25" s="18">
        <v>108.2</v>
      </c>
      <c r="J25" s="19">
        <v>108.2</v>
      </c>
      <c r="K25" s="18">
        <v>0</v>
      </c>
      <c r="L25" s="19"/>
      <c r="M25" s="19"/>
      <c r="N25" s="19"/>
      <c r="O25" s="147" t="s">
        <v>380</v>
      </c>
      <c r="P25" s="126" t="s">
        <v>381</v>
      </c>
      <c r="Q25" s="126" t="s">
        <v>38</v>
      </c>
      <c r="R25" s="19"/>
    </row>
    <row r="26" s="159" customFormat="1" ht="270" customHeight="1" spans="1:18">
      <c r="A26" s="18">
        <f t="shared" si="2"/>
        <v>20</v>
      </c>
      <c r="B26" s="148" t="s">
        <v>40</v>
      </c>
      <c r="C26" s="191" t="s">
        <v>41</v>
      </c>
      <c r="D26" s="191" t="s">
        <v>272</v>
      </c>
      <c r="E26" s="191" t="s">
        <v>23</v>
      </c>
      <c r="F26" s="136">
        <v>2021.03</v>
      </c>
      <c r="G26" s="126">
        <v>2021.11</v>
      </c>
      <c r="H26" s="194" t="s">
        <v>44</v>
      </c>
      <c r="I26" s="18">
        <f>K26</f>
        <v>1036.675</v>
      </c>
      <c r="J26" s="18"/>
      <c r="K26" s="18">
        <v>1036.675</v>
      </c>
      <c r="L26" s="19"/>
      <c r="M26" s="19"/>
      <c r="N26" s="19"/>
      <c r="O26" s="147" t="s">
        <v>382</v>
      </c>
      <c r="P26" s="50" t="s">
        <v>37</v>
      </c>
      <c r="Q26" s="126" t="s">
        <v>38</v>
      </c>
      <c r="R26" s="203"/>
    </row>
    <row r="27" s="159" customFormat="1" ht="408.95" customHeight="1" spans="1:18">
      <c r="A27" s="18">
        <f t="shared" si="2"/>
        <v>21</v>
      </c>
      <c r="B27" s="204" t="s">
        <v>149</v>
      </c>
      <c r="C27" s="205" t="s">
        <v>150</v>
      </c>
      <c r="D27" s="205" t="s">
        <v>19</v>
      </c>
      <c r="E27" s="205" t="s">
        <v>23</v>
      </c>
      <c r="F27" s="206">
        <v>2021.03</v>
      </c>
      <c r="G27" s="207">
        <v>2021.11</v>
      </c>
      <c r="H27" s="208" t="s">
        <v>383</v>
      </c>
      <c r="I27" s="206">
        <f>J27+K27</f>
        <v>4844.5</v>
      </c>
      <c r="J27" s="209">
        <v>3000</v>
      </c>
      <c r="K27" s="206">
        <f>1846.15-1.65</f>
        <v>1844.5</v>
      </c>
      <c r="L27" s="209"/>
      <c r="M27" s="209"/>
      <c r="N27" s="209"/>
      <c r="O27" s="210" t="s">
        <v>384</v>
      </c>
      <c r="P27" s="210" t="s">
        <v>152</v>
      </c>
      <c r="Q27" s="210" t="s">
        <v>153</v>
      </c>
      <c r="R27" s="19"/>
    </row>
    <row r="28" s="159" customFormat="1" ht="159" customHeight="1" spans="1:18">
      <c r="A28" s="18">
        <f t="shared" si="2"/>
        <v>22</v>
      </c>
      <c r="B28" s="148" t="s">
        <v>155</v>
      </c>
      <c r="C28" s="191" t="s">
        <v>156</v>
      </c>
      <c r="D28" s="191" t="s">
        <v>19</v>
      </c>
      <c r="E28" s="191" t="s">
        <v>23</v>
      </c>
      <c r="F28" s="18">
        <v>2021.03</v>
      </c>
      <c r="G28" s="192">
        <v>2021.11</v>
      </c>
      <c r="H28" s="194" t="s">
        <v>385</v>
      </c>
      <c r="I28" s="18">
        <v>17000</v>
      </c>
      <c r="J28" s="19">
        <v>3000</v>
      </c>
      <c r="K28" s="18">
        <v>2000</v>
      </c>
      <c r="L28" s="19">
        <v>12000</v>
      </c>
      <c r="M28" s="19"/>
      <c r="N28" s="19"/>
      <c r="O28" s="147" t="s">
        <v>386</v>
      </c>
      <c r="P28" s="126" t="s">
        <v>26</v>
      </c>
      <c r="Q28" s="126" t="s">
        <v>27</v>
      </c>
      <c r="R28" s="19"/>
    </row>
    <row r="29" s="159" customFormat="1" ht="174.75" customHeight="1" spans="1:18">
      <c r="A29" s="18">
        <f t="shared" si="2"/>
        <v>23</v>
      </c>
      <c r="B29" s="148" t="s">
        <v>159</v>
      </c>
      <c r="C29" s="191" t="s">
        <v>160</v>
      </c>
      <c r="D29" s="191" t="s">
        <v>19</v>
      </c>
      <c r="E29" s="191" t="s">
        <v>23</v>
      </c>
      <c r="F29" s="18">
        <v>2021.03</v>
      </c>
      <c r="G29" s="192">
        <v>2021.11</v>
      </c>
      <c r="H29" s="194" t="s">
        <v>387</v>
      </c>
      <c r="I29" s="18">
        <v>7200</v>
      </c>
      <c r="J29" s="19">
        <v>1000</v>
      </c>
      <c r="K29" s="18">
        <v>6200</v>
      </c>
      <c r="L29" s="19"/>
      <c r="M29" s="19"/>
      <c r="N29" s="19"/>
      <c r="O29" s="147" t="s">
        <v>388</v>
      </c>
      <c r="P29" s="126" t="s">
        <v>26</v>
      </c>
      <c r="Q29" s="126" t="s">
        <v>27</v>
      </c>
      <c r="R29" s="19"/>
    </row>
    <row r="30" s="159" customFormat="1" ht="129" customHeight="1" spans="1:18">
      <c r="A30" s="18">
        <f t="shared" si="2"/>
        <v>24</v>
      </c>
      <c r="B30" s="148" t="s">
        <v>163</v>
      </c>
      <c r="C30" s="191" t="s">
        <v>164</v>
      </c>
      <c r="D30" s="191" t="s">
        <v>19</v>
      </c>
      <c r="E30" s="191" t="s">
        <v>23</v>
      </c>
      <c r="F30" s="18">
        <v>2021.03</v>
      </c>
      <c r="G30" s="192">
        <v>2021.11</v>
      </c>
      <c r="H30" s="194" t="s">
        <v>389</v>
      </c>
      <c r="I30" s="18">
        <f>J30+K30+L30+M30</f>
        <v>3000</v>
      </c>
      <c r="J30" s="19">
        <v>0</v>
      </c>
      <c r="K30" s="18">
        <v>1000</v>
      </c>
      <c r="L30" s="19">
        <v>2000</v>
      </c>
      <c r="M30" s="19"/>
      <c r="N30" s="19"/>
      <c r="O30" s="147" t="s">
        <v>390</v>
      </c>
      <c r="P30" s="126" t="s">
        <v>166</v>
      </c>
      <c r="Q30" s="126" t="s">
        <v>167</v>
      </c>
      <c r="R30" s="19"/>
    </row>
    <row r="31" s="159" customFormat="1" ht="156.95" customHeight="1" spans="1:18">
      <c r="A31" s="18">
        <f t="shared" si="2"/>
        <v>25</v>
      </c>
      <c r="B31" s="148" t="s">
        <v>169</v>
      </c>
      <c r="C31" s="191" t="s">
        <v>170</v>
      </c>
      <c r="D31" s="191" t="s">
        <v>19</v>
      </c>
      <c r="E31" s="191" t="s">
        <v>23</v>
      </c>
      <c r="F31" s="18">
        <v>2021.03</v>
      </c>
      <c r="G31" s="192">
        <v>2021.05</v>
      </c>
      <c r="H31" s="194" t="s">
        <v>391</v>
      </c>
      <c r="I31" s="18">
        <v>1385.022</v>
      </c>
      <c r="J31" s="19">
        <v>0</v>
      </c>
      <c r="K31" s="18">
        <v>1385.022</v>
      </c>
      <c r="L31" s="19"/>
      <c r="M31" s="19"/>
      <c r="N31" s="19"/>
      <c r="O31" s="147" t="s">
        <v>392</v>
      </c>
      <c r="P31" s="126" t="s">
        <v>26</v>
      </c>
      <c r="Q31" s="126" t="s">
        <v>27</v>
      </c>
      <c r="R31" s="19"/>
    </row>
    <row r="32" s="159" customFormat="1" ht="156.95" customHeight="1" spans="1:18">
      <c r="A32" s="18">
        <f t="shared" si="2"/>
        <v>26</v>
      </c>
      <c r="B32" s="148" t="s">
        <v>187</v>
      </c>
      <c r="C32" s="191" t="s">
        <v>188</v>
      </c>
      <c r="D32" s="191" t="s">
        <v>19</v>
      </c>
      <c r="E32" s="191" t="s">
        <v>23</v>
      </c>
      <c r="F32" s="148">
        <v>2021.03</v>
      </c>
      <c r="G32" s="211">
        <v>2021.08</v>
      </c>
      <c r="H32" s="194" t="s">
        <v>190</v>
      </c>
      <c r="I32" s="148">
        <v>503</v>
      </c>
      <c r="J32" s="148">
        <v>503</v>
      </c>
      <c r="K32" s="18"/>
      <c r="L32" s="19"/>
      <c r="M32" s="19"/>
      <c r="N32" s="19"/>
      <c r="O32" s="126" t="s">
        <v>393</v>
      </c>
      <c r="P32" s="126" t="s">
        <v>85</v>
      </c>
      <c r="Q32" s="126" t="s">
        <v>86</v>
      </c>
      <c r="R32" s="19"/>
    </row>
    <row r="33" s="160" customFormat="1" ht="45" customHeight="1" spans="1:18">
      <c r="A33" s="212" t="s">
        <v>191</v>
      </c>
      <c r="B33" s="213" t="s">
        <v>192</v>
      </c>
      <c r="C33" s="214"/>
      <c r="D33" s="215"/>
      <c r="E33" s="215"/>
      <c r="F33" s="215"/>
      <c r="G33" s="215"/>
      <c r="H33" s="216"/>
      <c r="I33" s="217">
        <f>SUM(I34:I40)</f>
        <v>21779.972</v>
      </c>
      <c r="J33" s="217">
        <f>SUM(J34:J40)</f>
        <v>1300</v>
      </c>
      <c r="K33" s="217">
        <f>SUM(K34:K40)</f>
        <v>5492.972</v>
      </c>
      <c r="L33" s="217">
        <f>SUM(L34:L40)</f>
        <v>14500</v>
      </c>
      <c r="M33" s="217">
        <f>SUM(M34:M40)</f>
        <v>487</v>
      </c>
      <c r="N33" s="217"/>
      <c r="O33" s="218"/>
      <c r="P33" s="219"/>
      <c r="Q33" s="219"/>
      <c r="R33" s="19"/>
    </row>
    <row r="34" s="159" customFormat="1" ht="359.1" customHeight="1" spans="1:18">
      <c r="A34" s="18">
        <v>27</v>
      </c>
      <c r="B34" s="148" t="s">
        <v>193</v>
      </c>
      <c r="C34" s="191" t="s">
        <v>394</v>
      </c>
      <c r="D34" s="191" t="s">
        <v>192</v>
      </c>
      <c r="E34" s="191" t="s">
        <v>195</v>
      </c>
      <c r="F34" s="18">
        <v>2021.03</v>
      </c>
      <c r="G34" s="18">
        <v>2021.11</v>
      </c>
      <c r="H34" s="102" t="s">
        <v>395</v>
      </c>
      <c r="I34" s="18">
        <v>1640.972</v>
      </c>
      <c r="J34" s="19"/>
      <c r="K34" s="18">
        <f>I34-L34</f>
        <v>640.972</v>
      </c>
      <c r="L34" s="19">
        <v>1000</v>
      </c>
      <c r="M34" s="19"/>
      <c r="N34" s="19"/>
      <c r="O34" s="147" t="s">
        <v>396</v>
      </c>
      <c r="P34" s="126" t="s">
        <v>91</v>
      </c>
      <c r="Q34" s="126" t="s">
        <v>92</v>
      </c>
      <c r="R34" s="191" t="s">
        <v>347</v>
      </c>
    </row>
    <row r="35" s="159" customFormat="1" ht="372.95" customHeight="1" spans="1:18">
      <c r="A35" s="18">
        <v>28</v>
      </c>
      <c r="B35" s="148" t="s">
        <v>397</v>
      </c>
      <c r="C35" s="191" t="s">
        <v>398</v>
      </c>
      <c r="D35" s="191" t="s">
        <v>192</v>
      </c>
      <c r="E35" s="191" t="s">
        <v>195</v>
      </c>
      <c r="F35" s="18">
        <v>2021.03</v>
      </c>
      <c r="G35" s="18">
        <v>2021.08</v>
      </c>
      <c r="H35" s="197" t="s">
        <v>399</v>
      </c>
      <c r="I35" s="18">
        <v>1384</v>
      </c>
      <c r="J35" s="19">
        <v>600</v>
      </c>
      <c r="K35" s="18">
        <f>I35-J35</f>
        <v>784</v>
      </c>
      <c r="L35" s="19"/>
      <c r="M35" s="19"/>
      <c r="N35" s="19"/>
      <c r="O35" s="147" t="s">
        <v>400</v>
      </c>
      <c r="P35" s="126" t="s">
        <v>91</v>
      </c>
      <c r="Q35" s="126" t="s">
        <v>92</v>
      </c>
      <c r="R35" s="19"/>
    </row>
    <row r="36" s="159" customFormat="1" ht="272.1" customHeight="1" spans="1:18">
      <c r="A36" s="18">
        <v>28</v>
      </c>
      <c r="B36" s="148" t="s">
        <v>198</v>
      </c>
      <c r="C36" s="191" t="s">
        <v>401</v>
      </c>
      <c r="D36" s="191" t="s">
        <v>192</v>
      </c>
      <c r="E36" s="191" t="s">
        <v>23</v>
      </c>
      <c r="F36" s="18">
        <v>2021.03</v>
      </c>
      <c r="G36" s="18">
        <v>2021.11</v>
      </c>
      <c r="H36" s="194" t="s">
        <v>402</v>
      </c>
      <c r="I36" s="18">
        <f>680+2788</f>
        <v>3468</v>
      </c>
      <c r="J36" s="19"/>
      <c r="K36" s="18">
        <v>3468</v>
      </c>
      <c r="L36" s="19"/>
      <c r="M36" s="19"/>
      <c r="N36" s="19"/>
      <c r="O36" s="147" t="s">
        <v>403</v>
      </c>
      <c r="P36" s="126" t="s">
        <v>91</v>
      </c>
      <c r="Q36" s="126" t="s">
        <v>92</v>
      </c>
      <c r="R36" s="191" t="s">
        <v>404</v>
      </c>
    </row>
    <row r="37" s="159" customFormat="1" ht="135.95" customHeight="1" spans="1:18">
      <c r="A37" s="18">
        <v>29</v>
      </c>
      <c r="B37" s="148" t="s">
        <v>206</v>
      </c>
      <c r="C37" s="148" t="s">
        <v>207</v>
      </c>
      <c r="D37" s="191" t="s">
        <v>192</v>
      </c>
      <c r="E37" s="191" t="s">
        <v>23</v>
      </c>
      <c r="F37" s="18">
        <v>2021.03</v>
      </c>
      <c r="G37" s="18">
        <v>2021.11</v>
      </c>
      <c r="H37" s="194" t="s">
        <v>405</v>
      </c>
      <c r="I37" s="18">
        <v>9100</v>
      </c>
      <c r="J37" s="19">
        <v>0</v>
      </c>
      <c r="K37" s="18">
        <v>0</v>
      </c>
      <c r="L37" s="19">
        <v>9000</v>
      </c>
      <c r="M37" s="19">
        <v>100</v>
      </c>
      <c r="N37" s="19"/>
      <c r="O37" s="147" t="s">
        <v>406</v>
      </c>
      <c r="P37" s="126" t="s">
        <v>209</v>
      </c>
      <c r="Q37" s="126" t="s">
        <v>210</v>
      </c>
      <c r="R37" s="19"/>
    </row>
    <row r="38" s="159" customFormat="1" ht="128.1" customHeight="1" spans="1:18">
      <c r="A38" s="18">
        <v>30</v>
      </c>
      <c r="B38" s="148" t="s">
        <v>224</v>
      </c>
      <c r="C38" s="191" t="s">
        <v>225</v>
      </c>
      <c r="D38" s="191" t="s">
        <v>192</v>
      </c>
      <c r="E38" s="191" t="s">
        <v>237</v>
      </c>
      <c r="F38" s="136">
        <v>2021.03</v>
      </c>
      <c r="G38" s="126">
        <v>2021.11</v>
      </c>
      <c r="H38" s="194" t="s">
        <v>407</v>
      </c>
      <c r="I38" s="18">
        <v>1382</v>
      </c>
      <c r="J38" s="19"/>
      <c r="K38" s="18"/>
      <c r="L38" s="97">
        <v>1200</v>
      </c>
      <c r="M38" s="97">
        <f>I38-L38</f>
        <v>182</v>
      </c>
      <c r="N38" s="97"/>
      <c r="O38" s="147" t="s">
        <v>408</v>
      </c>
      <c r="P38" s="126" t="s">
        <v>209</v>
      </c>
      <c r="Q38" s="126" t="s">
        <v>210</v>
      </c>
      <c r="R38" s="19"/>
    </row>
    <row r="39" s="159" customFormat="1" ht="276" customHeight="1" spans="1:18">
      <c r="A39" s="18">
        <v>31</v>
      </c>
      <c r="B39" s="148" t="s">
        <v>212</v>
      </c>
      <c r="C39" s="191" t="s">
        <v>213</v>
      </c>
      <c r="D39" s="191" t="s">
        <v>192</v>
      </c>
      <c r="E39" s="191" t="s">
        <v>23</v>
      </c>
      <c r="F39" s="18">
        <v>2021.03</v>
      </c>
      <c r="G39" s="18">
        <v>2021.11</v>
      </c>
      <c r="H39" s="154" t="s">
        <v>409</v>
      </c>
      <c r="I39" s="18">
        <v>1300</v>
      </c>
      <c r="J39" s="18">
        <v>700</v>
      </c>
      <c r="K39" s="18">
        <v>600</v>
      </c>
      <c r="L39" s="19"/>
      <c r="M39" s="19"/>
      <c r="N39" s="19"/>
      <c r="O39" s="147" t="s">
        <v>410</v>
      </c>
      <c r="P39" s="126" t="s">
        <v>215</v>
      </c>
      <c r="Q39" s="126" t="s">
        <v>216</v>
      </c>
      <c r="R39" s="19"/>
    </row>
    <row r="40" s="159" customFormat="1" ht="121.9" customHeight="1" spans="1:18">
      <c r="A40" s="18">
        <v>32</v>
      </c>
      <c r="B40" s="148" t="s">
        <v>218</v>
      </c>
      <c r="C40" s="191" t="s">
        <v>219</v>
      </c>
      <c r="D40" s="191" t="s">
        <v>272</v>
      </c>
      <c r="E40" s="191" t="s">
        <v>23</v>
      </c>
      <c r="F40" s="18">
        <v>2021.03</v>
      </c>
      <c r="G40" s="18">
        <v>2021.11</v>
      </c>
      <c r="H40" s="154" t="s">
        <v>411</v>
      </c>
      <c r="I40" s="18">
        <v>3505</v>
      </c>
      <c r="J40" s="19"/>
      <c r="K40" s="18">
        <v>0</v>
      </c>
      <c r="L40" s="19">
        <v>3300</v>
      </c>
      <c r="M40" s="19">
        <v>205</v>
      </c>
      <c r="N40" s="19"/>
      <c r="O40" s="147" t="s">
        <v>412</v>
      </c>
      <c r="P40" s="126" t="s">
        <v>215</v>
      </c>
      <c r="Q40" s="126" t="s">
        <v>216</v>
      </c>
      <c r="R40" s="19"/>
    </row>
    <row r="41" s="160" customFormat="1" ht="45" customHeight="1" spans="1:18">
      <c r="A41" s="179" t="s">
        <v>229</v>
      </c>
      <c r="B41" s="220" t="s">
        <v>230</v>
      </c>
      <c r="C41" s="221"/>
      <c r="D41" s="215"/>
      <c r="E41" s="215"/>
      <c r="F41" s="215"/>
      <c r="G41" s="215"/>
      <c r="H41" s="216"/>
      <c r="I41" s="217">
        <f>SUM(I42:I46)</f>
        <v>15420.66</v>
      </c>
      <c r="J41" s="217">
        <f>SUM(J42:J46)</f>
        <v>3921</v>
      </c>
      <c r="K41" s="217">
        <f>SUM(K42:K46)</f>
        <v>3999.66</v>
      </c>
      <c r="L41" s="217">
        <f>SUM(L42:L46)</f>
        <v>7500</v>
      </c>
      <c r="M41" s="217">
        <f>SUM(M42:M46)</f>
        <v>0</v>
      </c>
      <c r="N41" s="217"/>
      <c r="O41" s="218"/>
      <c r="P41" s="219"/>
      <c r="Q41" s="219"/>
      <c r="R41" s="19"/>
    </row>
    <row r="42" s="159" customFormat="1" ht="195" customHeight="1" spans="1:18">
      <c r="A42" s="18">
        <v>33</v>
      </c>
      <c r="B42" s="148" t="s">
        <v>231</v>
      </c>
      <c r="C42" s="191" t="s">
        <v>232</v>
      </c>
      <c r="D42" s="191" t="s">
        <v>230</v>
      </c>
      <c r="E42" s="191" t="s">
        <v>195</v>
      </c>
      <c r="F42" s="18">
        <v>2021.03</v>
      </c>
      <c r="G42" s="148">
        <v>2021.07</v>
      </c>
      <c r="H42" s="154" t="s">
        <v>413</v>
      </c>
      <c r="I42" s="18">
        <v>2187.66</v>
      </c>
      <c r="J42" s="19"/>
      <c r="K42" s="18">
        <v>687.66</v>
      </c>
      <c r="L42" s="19">
        <v>1500</v>
      </c>
      <c r="M42" s="19"/>
      <c r="N42" s="19"/>
      <c r="O42" s="147" t="s">
        <v>414</v>
      </c>
      <c r="P42" s="126" t="s">
        <v>166</v>
      </c>
      <c r="Q42" s="126" t="s">
        <v>167</v>
      </c>
      <c r="R42" s="19"/>
    </row>
    <row r="43" s="159" customFormat="1" ht="141" customHeight="1" spans="1:18">
      <c r="A43" s="18">
        <v>34</v>
      </c>
      <c r="B43" s="148" t="s">
        <v>249</v>
      </c>
      <c r="C43" s="191" t="s">
        <v>250</v>
      </c>
      <c r="D43" s="191" t="s">
        <v>230</v>
      </c>
      <c r="E43" s="191" t="s">
        <v>195</v>
      </c>
      <c r="F43" s="18">
        <v>2021.03</v>
      </c>
      <c r="G43" s="148">
        <v>2021.07</v>
      </c>
      <c r="H43" s="194" t="s">
        <v>415</v>
      </c>
      <c r="I43" s="18">
        <v>3500</v>
      </c>
      <c r="J43" s="19">
        <v>3500</v>
      </c>
      <c r="K43" s="18">
        <v>0</v>
      </c>
      <c r="L43" s="19"/>
      <c r="M43" s="19">
        <v>0</v>
      </c>
      <c r="N43" s="19"/>
      <c r="O43" s="147" t="s">
        <v>416</v>
      </c>
      <c r="P43" s="126" t="s">
        <v>252</v>
      </c>
      <c r="Q43" s="126" t="s">
        <v>253</v>
      </c>
      <c r="R43" s="19"/>
    </row>
    <row r="44" s="159" customFormat="1" ht="213" customHeight="1" spans="1:18">
      <c r="A44" s="18">
        <v>35</v>
      </c>
      <c r="B44" s="148" t="s">
        <v>255</v>
      </c>
      <c r="C44" s="191" t="s">
        <v>256</v>
      </c>
      <c r="D44" s="191" t="s">
        <v>230</v>
      </c>
      <c r="E44" s="191" t="s">
        <v>23</v>
      </c>
      <c r="F44" s="18">
        <v>2021.03</v>
      </c>
      <c r="G44" s="148">
        <v>2021.09</v>
      </c>
      <c r="H44" s="194" t="s">
        <v>417</v>
      </c>
      <c r="I44" s="18">
        <v>8700</v>
      </c>
      <c r="J44" s="19"/>
      <c r="K44" s="18">
        <v>2700</v>
      </c>
      <c r="L44" s="19">
        <v>6000</v>
      </c>
      <c r="M44" s="19"/>
      <c r="N44" s="19"/>
      <c r="O44" s="147" t="s">
        <v>418</v>
      </c>
      <c r="P44" s="126" t="s">
        <v>252</v>
      </c>
      <c r="Q44" s="126" t="s">
        <v>253</v>
      </c>
      <c r="R44" s="19"/>
    </row>
    <row r="45" s="159" customFormat="1" ht="111" customHeight="1" spans="1:18">
      <c r="A45" s="18">
        <v>36</v>
      </c>
      <c r="B45" s="148" t="s">
        <v>259</v>
      </c>
      <c r="C45" s="191" t="s">
        <v>260</v>
      </c>
      <c r="D45" s="191" t="s">
        <v>230</v>
      </c>
      <c r="E45" s="191" t="s">
        <v>23</v>
      </c>
      <c r="F45" s="18">
        <v>2021.03</v>
      </c>
      <c r="G45" s="18">
        <v>2021.11</v>
      </c>
      <c r="H45" s="222" t="s">
        <v>419</v>
      </c>
      <c r="I45" s="18">
        <v>612</v>
      </c>
      <c r="J45" s="19"/>
      <c r="K45" s="18">
        <v>612</v>
      </c>
      <c r="L45" s="19"/>
      <c r="M45" s="19"/>
      <c r="N45" s="19"/>
      <c r="O45" s="147" t="s">
        <v>420</v>
      </c>
      <c r="P45" s="126" t="s">
        <v>262</v>
      </c>
      <c r="Q45" s="126" t="s">
        <v>263</v>
      </c>
      <c r="R45" s="19"/>
    </row>
    <row r="46" s="159" customFormat="1" ht="144" customHeight="1" spans="1:18">
      <c r="A46" s="18">
        <v>37</v>
      </c>
      <c r="B46" s="148" t="s">
        <v>265</v>
      </c>
      <c r="C46" s="191" t="s">
        <v>421</v>
      </c>
      <c r="D46" s="191" t="s">
        <v>230</v>
      </c>
      <c r="E46" s="191" t="s">
        <v>23</v>
      </c>
      <c r="F46" s="18">
        <v>2021.03</v>
      </c>
      <c r="G46" s="18">
        <v>2021.11</v>
      </c>
      <c r="H46" s="194" t="s">
        <v>269</v>
      </c>
      <c r="I46" s="148">
        <v>421</v>
      </c>
      <c r="J46" s="148">
        <v>421</v>
      </c>
      <c r="K46" s="18"/>
      <c r="L46" s="19"/>
      <c r="M46" s="19"/>
      <c r="N46" s="19"/>
      <c r="O46" s="147" t="s">
        <v>422</v>
      </c>
      <c r="P46" s="126" t="s">
        <v>267</v>
      </c>
      <c r="Q46" s="18" t="s">
        <v>423</v>
      </c>
      <c r="R46" s="19"/>
    </row>
    <row r="47" s="160" customFormat="1" ht="45" customHeight="1" spans="1:18">
      <c r="A47" s="179" t="s">
        <v>271</v>
      </c>
      <c r="B47" s="213" t="s">
        <v>272</v>
      </c>
      <c r="C47" s="214"/>
      <c r="D47" s="215"/>
      <c r="E47" s="215"/>
      <c r="F47" s="215"/>
      <c r="G47" s="215"/>
      <c r="H47" s="223"/>
      <c r="I47" s="217">
        <f t="shared" ref="I47:N47" si="3">SUM(I48:I49)</f>
        <v>1682.4</v>
      </c>
      <c r="J47" s="217">
        <f t="shared" si="3"/>
        <v>1247.4</v>
      </c>
      <c r="K47" s="217">
        <f t="shared" si="3"/>
        <v>435</v>
      </c>
      <c r="L47" s="217">
        <f t="shared" si="3"/>
        <v>0</v>
      </c>
      <c r="M47" s="217">
        <f t="shared" si="3"/>
        <v>0</v>
      </c>
      <c r="N47" s="217">
        <f t="shared" si="3"/>
        <v>0</v>
      </c>
      <c r="O47" s="218"/>
      <c r="P47" s="219"/>
      <c r="Q47" s="219"/>
      <c r="R47" s="19"/>
    </row>
    <row r="48" s="159" customFormat="1" ht="156.95" customHeight="1" spans="1:18">
      <c r="A48" s="18">
        <v>38</v>
      </c>
      <c r="B48" s="148" t="s">
        <v>279</v>
      </c>
      <c r="C48" s="191" t="s">
        <v>280</v>
      </c>
      <c r="D48" s="191" t="s">
        <v>272</v>
      </c>
      <c r="E48" s="191" t="s">
        <v>23</v>
      </c>
      <c r="F48" s="18">
        <v>2021.03</v>
      </c>
      <c r="G48" s="18">
        <v>2021.11</v>
      </c>
      <c r="H48" s="154" t="s">
        <v>424</v>
      </c>
      <c r="I48" s="18">
        <v>1247.4</v>
      </c>
      <c r="J48" s="19">
        <v>1247.4</v>
      </c>
      <c r="K48" s="18">
        <v>0</v>
      </c>
      <c r="L48" s="19"/>
      <c r="M48" s="19"/>
      <c r="N48" s="19"/>
      <c r="O48" s="147" t="s">
        <v>425</v>
      </c>
      <c r="P48" s="126" t="s">
        <v>275</v>
      </c>
      <c r="Q48" s="126" t="s">
        <v>276</v>
      </c>
      <c r="R48" s="19"/>
    </row>
    <row r="49" s="159" customFormat="1" ht="115.5" customHeight="1" spans="1:59">
      <c r="A49" s="148">
        <v>39</v>
      </c>
      <c r="B49" s="148" t="s">
        <v>282</v>
      </c>
      <c r="C49" s="191" t="s">
        <v>283</v>
      </c>
      <c r="D49" s="191" t="s">
        <v>272</v>
      </c>
      <c r="E49" s="191" t="s">
        <v>23</v>
      </c>
      <c r="F49" s="18">
        <v>2021.03</v>
      </c>
      <c r="G49" s="18">
        <v>2021.11</v>
      </c>
      <c r="H49" s="201" t="s">
        <v>284</v>
      </c>
      <c r="I49" s="18">
        <v>435</v>
      </c>
      <c r="J49" s="19"/>
      <c r="K49" s="18">
        <v>435</v>
      </c>
      <c r="L49" s="19"/>
      <c r="M49" s="19"/>
      <c r="N49" s="19"/>
      <c r="O49" s="147" t="s">
        <v>426</v>
      </c>
      <c r="P49" s="18" t="s">
        <v>26</v>
      </c>
      <c r="Q49" s="126" t="s">
        <v>27</v>
      </c>
      <c r="R49" s="19"/>
    </row>
    <row r="50" s="160" customFormat="1" ht="45" customHeight="1" spans="1:59">
      <c r="A50" s="179" t="s">
        <v>285</v>
      </c>
      <c r="B50" s="213" t="s">
        <v>286</v>
      </c>
      <c r="C50" s="214"/>
      <c r="D50" s="215"/>
      <c r="E50" s="215"/>
      <c r="F50" s="215"/>
      <c r="G50" s="215"/>
      <c r="H50" s="216"/>
      <c r="I50" s="217">
        <f>SUM(I51:I52)</f>
        <v>926.015</v>
      </c>
      <c r="J50" s="217">
        <f>SUM(J51:J52)</f>
        <v>380.665</v>
      </c>
      <c r="K50" s="217">
        <f>SUM(K51:K52)</f>
        <v>545.35</v>
      </c>
      <c r="L50" s="217">
        <f>SUM(L51:L52)</f>
        <v>0</v>
      </c>
      <c r="M50" s="217">
        <f>SUM(M51:M52)</f>
        <v>0</v>
      </c>
      <c r="N50" s="217"/>
      <c r="O50" s="218"/>
      <c r="P50" s="219"/>
      <c r="Q50" s="219"/>
      <c r="R50" s="19"/>
    </row>
    <row r="51" s="159" customFormat="1" ht="266.1" customHeight="1" spans="1:59">
      <c r="A51" s="18">
        <v>40</v>
      </c>
      <c r="B51" s="148" t="s">
        <v>287</v>
      </c>
      <c r="C51" s="191" t="s">
        <v>288</v>
      </c>
      <c r="D51" s="191" t="s">
        <v>286</v>
      </c>
      <c r="E51" s="191" t="s">
        <v>23</v>
      </c>
      <c r="F51" s="18">
        <v>2021.03</v>
      </c>
      <c r="G51" s="18">
        <v>2021.11</v>
      </c>
      <c r="H51" s="154" t="s">
        <v>427</v>
      </c>
      <c r="I51" s="18">
        <v>545.35</v>
      </c>
      <c r="J51" s="19"/>
      <c r="K51" s="18">
        <v>545.35</v>
      </c>
      <c r="L51" s="19"/>
      <c r="M51" s="19"/>
      <c r="N51" s="19"/>
      <c r="O51" s="147" t="s">
        <v>428</v>
      </c>
      <c r="P51" s="126" t="s">
        <v>290</v>
      </c>
      <c r="Q51" s="126" t="s">
        <v>291</v>
      </c>
      <c r="R51" s="19"/>
    </row>
    <row r="52" s="159" customFormat="1" ht="150" customHeight="1" spans="1:59">
      <c r="A52" s="18">
        <v>41</v>
      </c>
      <c r="B52" s="148" t="s">
        <v>293</v>
      </c>
      <c r="C52" s="191" t="s">
        <v>294</v>
      </c>
      <c r="D52" s="191" t="s">
        <v>286</v>
      </c>
      <c r="E52" s="191" t="s">
        <v>23</v>
      </c>
      <c r="F52" s="18">
        <v>2021.03</v>
      </c>
      <c r="G52" s="18">
        <v>2021.11</v>
      </c>
      <c r="H52" s="154" t="s">
        <v>429</v>
      </c>
      <c r="I52" s="18">
        <v>380.665</v>
      </c>
      <c r="J52" s="18">
        <v>380.665</v>
      </c>
      <c r="K52" s="18">
        <v>0</v>
      </c>
      <c r="L52" s="19"/>
      <c r="M52" s="19"/>
      <c r="N52" s="19"/>
      <c r="O52" s="147" t="s">
        <v>430</v>
      </c>
      <c r="P52" s="126" t="s">
        <v>290</v>
      </c>
      <c r="Q52" s="126" t="s">
        <v>291</v>
      </c>
      <c r="R52" s="19"/>
    </row>
    <row r="53" s="160" customFormat="1" ht="45" customHeight="1" spans="1:59">
      <c r="A53" s="179" t="s">
        <v>297</v>
      </c>
      <c r="B53" s="213" t="s">
        <v>298</v>
      </c>
      <c r="C53" s="214"/>
      <c r="D53" s="215"/>
      <c r="E53" s="215"/>
      <c r="F53" s="215"/>
      <c r="G53" s="215"/>
      <c r="H53" s="216"/>
      <c r="I53" s="217">
        <f>SUM(I54)</f>
        <v>13105</v>
      </c>
      <c r="J53" s="217">
        <f>SUM(J54)</f>
        <v>0</v>
      </c>
      <c r="K53" s="217">
        <f>SUM(K54)</f>
        <v>13105</v>
      </c>
      <c r="L53" s="217">
        <f>SUM(L54)</f>
        <v>0</v>
      </c>
      <c r="M53" s="217">
        <f>SUM(M54)</f>
        <v>0</v>
      </c>
      <c r="N53" s="217"/>
      <c r="O53" s="218"/>
      <c r="P53" s="219"/>
      <c r="Q53" s="219"/>
      <c r="R53" s="19"/>
    </row>
    <row r="54" s="159" customFormat="1" ht="372.95" customHeight="1" spans="1:59">
      <c r="A54" s="206">
        <v>42</v>
      </c>
      <c r="B54" s="204" t="s">
        <v>299</v>
      </c>
      <c r="C54" s="204" t="s">
        <v>300</v>
      </c>
      <c r="D54" s="191" t="s">
        <v>298</v>
      </c>
      <c r="E54" s="191" t="s">
        <v>23</v>
      </c>
      <c r="F54" s="18">
        <v>2021.03</v>
      </c>
      <c r="G54" s="18">
        <v>2021.11</v>
      </c>
      <c r="H54" s="115" t="s">
        <v>431</v>
      </c>
      <c r="I54" s="18">
        <f>K54</f>
        <v>13105</v>
      </c>
      <c r="J54" s="19">
        <v>0</v>
      </c>
      <c r="K54" s="18">
        <v>13105</v>
      </c>
      <c r="L54" s="19"/>
      <c r="M54" s="19"/>
      <c r="N54" s="19"/>
      <c r="O54" s="147" t="s">
        <v>432</v>
      </c>
      <c r="P54" s="126" t="s">
        <v>302</v>
      </c>
      <c r="Q54" s="126" t="s">
        <v>303</v>
      </c>
      <c r="R54" s="19"/>
    </row>
    <row r="55" s="160" customFormat="1" ht="45" customHeight="1" spans="1:59">
      <c r="A55" s="179" t="s">
        <v>306</v>
      </c>
      <c r="B55" s="179" t="s">
        <v>307</v>
      </c>
      <c r="C55" s="217"/>
      <c r="D55" s="224"/>
      <c r="E55" s="224"/>
      <c r="F55" s="215"/>
      <c r="G55" s="215"/>
      <c r="H55" s="225"/>
      <c r="I55" s="226">
        <f>SUM(I56:I59)</f>
        <v>2900</v>
      </c>
      <c r="J55" s="226">
        <f>SUM(J56:J59)</f>
        <v>2900</v>
      </c>
      <c r="K55" s="226">
        <f>SUM(K56:K59)</f>
        <v>0</v>
      </c>
      <c r="L55" s="226">
        <f>SUM(L56:L59)</f>
        <v>0</v>
      </c>
      <c r="M55" s="226">
        <f>SUM(M56:M59)</f>
        <v>0</v>
      </c>
      <c r="N55" s="226"/>
      <c r="O55" s="218"/>
      <c r="P55" s="219"/>
      <c r="Q55" s="219"/>
      <c r="R55" s="19"/>
    </row>
    <row r="56" s="159" customFormat="1" ht="141.95" customHeight="1" spans="1:59">
      <c r="A56" s="18">
        <v>43</v>
      </c>
      <c r="B56" s="148" t="s">
        <v>308</v>
      </c>
      <c r="C56" s="227" t="s">
        <v>309</v>
      </c>
      <c r="D56" s="227" t="s">
        <v>307</v>
      </c>
      <c r="E56" s="227" t="s">
        <v>23</v>
      </c>
      <c r="F56" s="18">
        <v>2021.03</v>
      </c>
      <c r="G56" s="18">
        <v>2021.11</v>
      </c>
      <c r="H56" s="228" t="s">
        <v>433</v>
      </c>
      <c r="I56" s="229">
        <v>300</v>
      </c>
      <c r="J56" s="19">
        <v>300</v>
      </c>
      <c r="K56" s="18">
        <v>0</v>
      </c>
      <c r="L56" s="19"/>
      <c r="M56" s="19"/>
      <c r="N56" s="19"/>
      <c r="O56" s="147" t="s">
        <v>434</v>
      </c>
      <c r="P56" s="126" t="s">
        <v>310</v>
      </c>
      <c r="Q56" s="126" t="s">
        <v>311</v>
      </c>
      <c r="R56" s="19"/>
    </row>
    <row r="57" s="159" customFormat="1" ht="168" customHeight="1" spans="1:59">
      <c r="A57" s="18">
        <v>44</v>
      </c>
      <c r="B57" s="148" t="s">
        <v>313</v>
      </c>
      <c r="C57" s="191" t="s">
        <v>314</v>
      </c>
      <c r="D57" s="191" t="s">
        <v>307</v>
      </c>
      <c r="E57" s="191" t="s">
        <v>83</v>
      </c>
      <c r="F57" s="18">
        <v>2021.03</v>
      </c>
      <c r="G57" s="18">
        <v>2021.11</v>
      </c>
      <c r="H57" s="154" t="s">
        <v>435</v>
      </c>
      <c r="I57" s="18">
        <v>1400</v>
      </c>
      <c r="J57" s="19">
        <v>1400</v>
      </c>
      <c r="K57" s="18">
        <v>0</v>
      </c>
      <c r="L57" s="19"/>
      <c r="M57" s="19"/>
      <c r="N57" s="19"/>
      <c r="O57" s="147" t="s">
        <v>436</v>
      </c>
      <c r="P57" s="126" t="s">
        <v>315</v>
      </c>
      <c r="Q57" s="126" t="s">
        <v>316</v>
      </c>
      <c r="R57" s="19"/>
    </row>
    <row r="58" s="159" customFormat="1" ht="144.95" customHeight="1" spans="1:59">
      <c r="A58" s="18">
        <v>45</v>
      </c>
      <c r="B58" s="148" t="s">
        <v>318</v>
      </c>
      <c r="C58" s="191" t="s">
        <v>319</v>
      </c>
      <c r="D58" s="191" t="s">
        <v>307</v>
      </c>
      <c r="E58" s="191" t="s">
        <v>23</v>
      </c>
      <c r="F58" s="18">
        <v>2021.03</v>
      </c>
      <c r="G58" s="18">
        <v>2021.11</v>
      </c>
      <c r="H58" s="154" t="s">
        <v>437</v>
      </c>
      <c r="I58" s="18">
        <v>900</v>
      </c>
      <c r="J58" s="19">
        <v>900</v>
      </c>
      <c r="K58" s="18">
        <v>0</v>
      </c>
      <c r="L58" s="19"/>
      <c r="M58" s="19"/>
      <c r="N58" s="19"/>
      <c r="O58" s="147" t="s">
        <v>438</v>
      </c>
      <c r="P58" s="126" t="s">
        <v>320</v>
      </c>
      <c r="Q58" s="126" t="s">
        <v>321</v>
      </c>
      <c r="R58" s="19"/>
    </row>
    <row r="59" s="161" customFormat="1" ht="162" customHeight="1" spans="1:59">
      <c r="A59" s="18">
        <v>46</v>
      </c>
      <c r="B59" s="148" t="s">
        <v>439</v>
      </c>
      <c r="C59" s="191" t="s">
        <v>440</v>
      </c>
      <c r="D59" s="191" t="s">
        <v>307</v>
      </c>
      <c r="E59" s="191" t="s">
        <v>23</v>
      </c>
      <c r="F59" s="148">
        <v>2021.03</v>
      </c>
      <c r="G59" s="148">
        <v>2021.11</v>
      </c>
      <c r="H59" s="194" t="s">
        <v>441</v>
      </c>
      <c r="I59" s="18">
        <v>300</v>
      </c>
      <c r="J59" s="18">
        <v>300</v>
      </c>
      <c r="K59" s="18"/>
      <c r="L59" s="18"/>
      <c r="M59" s="18"/>
      <c r="N59" s="18"/>
      <c r="O59" s="147" t="s">
        <v>442</v>
      </c>
      <c r="P59" s="147" t="s">
        <v>443</v>
      </c>
      <c r="Q59" s="191" t="s">
        <v>444</v>
      </c>
      <c r="AB59" s="230"/>
      <c r="AC59" s="230"/>
      <c r="AD59" s="230"/>
      <c r="AE59" s="230"/>
      <c r="AF59" s="230"/>
      <c r="AG59" s="230"/>
      <c r="AH59" s="230"/>
      <c r="AI59" s="230"/>
      <c r="AJ59" s="230"/>
      <c r="AK59" s="230"/>
      <c r="AL59" s="230"/>
      <c r="AM59" s="230"/>
      <c r="AN59" s="230"/>
      <c r="AO59" s="230"/>
      <c r="AP59" s="230"/>
      <c r="AQ59" s="230"/>
      <c r="AR59" s="230"/>
      <c r="AS59" s="230"/>
      <c r="AT59" s="230"/>
      <c r="AU59" s="230"/>
      <c r="AV59" s="230"/>
      <c r="AW59" s="230"/>
      <c r="AX59" s="230"/>
      <c r="AY59" s="230"/>
      <c r="AZ59" s="230"/>
      <c r="BA59" s="230"/>
      <c r="BB59" s="230"/>
      <c r="BC59" s="230"/>
      <c r="BD59" s="230"/>
      <c r="BE59" s="230"/>
      <c r="BF59" s="230"/>
      <c r="BG59" s="230"/>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A1" sqref="A1:AQ1"/>
    </sheetView>
  </sheetViews>
  <sheetFormatPr defaultColWidth="8.75833333333333" defaultRowHeight="15"/>
  <cols>
    <col min="1" max="1" width="4.5" style="59" customWidth="1"/>
    <col min="2" max="2" width="7.36666666666667" style="59" customWidth="1"/>
    <col min="3" max="3" width="10.6333333333333" style="60" customWidth="1"/>
    <col min="4" max="4" width="10.8833333333333" style="60" customWidth="1"/>
    <col min="5" max="5" width="9.25833333333333" style="60" customWidth="1"/>
    <col min="6" max="6" width="14" style="61" customWidth="1"/>
    <col min="7" max="7" width="13.1166666666667" style="61" customWidth="1"/>
    <col min="8" max="8" width="106.366666666667" style="62" customWidth="1"/>
    <col min="9" max="9" width="13.6333333333333" style="60" customWidth="1"/>
    <col min="10" max="13" width="8.75833333333333" style="60" hidden="1" customWidth="1"/>
    <col min="14" max="14" width="16.8833333333333" style="60" customWidth="1"/>
    <col min="15" max="18" width="8.75833333333333" style="60" hidden="1" customWidth="1"/>
    <col min="19" max="19" width="20.2583333333333" style="60" customWidth="1"/>
    <col min="20" max="20" width="22" style="60" customWidth="1"/>
    <col min="21" max="21" width="8.75833333333333" style="63" hidden="1" customWidth="1"/>
    <col min="22" max="22" width="8.36666666666667" style="59" customWidth="1"/>
    <col min="23" max="23" width="12" style="59" customWidth="1"/>
    <col min="24" max="24" width="8.75833333333333" style="64" hidden="1" customWidth="1"/>
    <col min="25" max="42" width="8.75833333333333" style="65" hidden="1" customWidth="1"/>
    <col min="43" max="43" width="8.75833333333333" style="66" hidden="1" customWidth="1"/>
    <col min="44" max="16384" width="8.75833333333333" style="65"/>
  </cols>
  <sheetData>
    <row r="1" ht="61.5" customHeight="1" spans="1:43">
      <c r="A1" s="67" t="s">
        <v>445</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row>
    <row r="2" s="56" customFormat="1" ht="30" customHeight="1" spans="1:43">
      <c r="A2" s="69" t="s">
        <v>446</v>
      </c>
      <c r="B2" s="11"/>
      <c r="C2" s="11"/>
      <c r="D2" s="11"/>
      <c r="E2" s="11"/>
      <c r="F2" s="11"/>
      <c r="G2" s="11"/>
      <c r="H2" s="11"/>
      <c r="I2" s="70"/>
      <c r="J2" s="70"/>
      <c r="K2" s="70"/>
      <c r="L2" s="70"/>
      <c r="M2" s="70"/>
      <c r="N2" s="70"/>
      <c r="O2" s="70"/>
      <c r="P2" s="70"/>
      <c r="Q2" s="70"/>
      <c r="R2" s="70"/>
      <c r="S2" s="70"/>
      <c r="T2" s="70"/>
      <c r="U2" s="11"/>
      <c r="V2" s="70"/>
      <c r="W2" s="70"/>
      <c r="X2" s="70"/>
      <c r="Y2" s="2"/>
      <c r="Z2" s="2"/>
      <c r="AA2" s="2"/>
      <c r="AB2" s="2"/>
      <c r="AC2" s="2"/>
      <c r="AD2" s="2"/>
      <c r="AE2" s="2"/>
      <c r="AF2" s="2"/>
      <c r="AG2" s="2"/>
      <c r="AH2" s="2"/>
      <c r="AI2" s="2"/>
      <c r="AJ2" s="71" t="s">
        <v>447</v>
      </c>
      <c r="AK2" s="72"/>
      <c r="AL2" s="72"/>
      <c r="AM2" s="72"/>
      <c r="AN2" s="72"/>
      <c r="AO2" s="72"/>
      <c r="AP2" s="72"/>
      <c r="AQ2" s="72"/>
    </row>
    <row r="3" s="57" customFormat="1" ht="32.25" customHeight="1" spans="1:43">
      <c r="A3" s="73" t="s">
        <v>1</v>
      </c>
      <c r="B3" s="74" t="s">
        <v>448</v>
      </c>
      <c r="C3" s="75" t="s">
        <v>3</v>
      </c>
      <c r="D3" s="73" t="s">
        <v>4</v>
      </c>
      <c r="E3" s="74" t="s">
        <v>449</v>
      </c>
      <c r="F3" s="73" t="s">
        <v>326</v>
      </c>
      <c r="G3" s="74"/>
      <c r="H3" s="73" t="s">
        <v>327</v>
      </c>
      <c r="I3" s="76" t="s">
        <v>450</v>
      </c>
      <c r="J3" s="77" t="s">
        <v>329</v>
      </c>
      <c r="K3" s="78"/>
      <c r="L3" s="78"/>
      <c r="M3" s="79"/>
      <c r="N3" s="80" t="s">
        <v>451</v>
      </c>
      <c r="O3" s="81"/>
      <c r="P3" s="81"/>
      <c r="Q3" s="81"/>
      <c r="R3" s="81"/>
      <c r="S3" s="81"/>
      <c r="T3" s="82"/>
      <c r="U3" s="73" t="s">
        <v>14</v>
      </c>
      <c r="V3" s="73" t="s">
        <v>8</v>
      </c>
      <c r="W3" s="73" t="s">
        <v>9</v>
      </c>
      <c r="X3" s="75" t="s">
        <v>16</v>
      </c>
      <c r="Y3" s="83" t="s">
        <v>452</v>
      </c>
      <c r="Z3" s="81"/>
      <c r="AA3" s="81"/>
      <c r="AB3" s="81"/>
      <c r="AC3" s="81"/>
      <c r="AD3" s="81"/>
      <c r="AE3" s="81"/>
      <c r="AF3" s="81"/>
      <c r="AG3" s="81"/>
      <c r="AH3" s="81"/>
      <c r="AI3" s="81"/>
      <c r="AJ3" s="81"/>
      <c r="AK3" s="81"/>
      <c r="AL3" s="81"/>
      <c r="AM3" s="81"/>
      <c r="AN3" s="84" t="s">
        <v>453</v>
      </c>
      <c r="AO3" s="81"/>
      <c r="AP3" s="82"/>
      <c r="AQ3" s="73" t="s">
        <v>16</v>
      </c>
    </row>
    <row r="4" s="57" customFormat="1" ht="17.1" customHeight="1" spans="1:43">
      <c r="A4" s="74"/>
      <c r="B4" s="74"/>
      <c r="C4" s="85"/>
      <c r="D4" s="74"/>
      <c r="E4" s="74"/>
      <c r="F4" s="74" t="s">
        <v>454</v>
      </c>
      <c r="G4" s="74" t="s">
        <v>455</v>
      </c>
      <c r="H4" s="74"/>
      <c r="I4" s="76"/>
      <c r="J4" s="86"/>
      <c r="K4" s="87"/>
      <c r="L4" s="87"/>
      <c r="M4" s="88"/>
      <c r="N4" s="89"/>
      <c r="O4" s="90"/>
      <c r="P4" s="90"/>
      <c r="Q4" s="90"/>
      <c r="R4" s="90"/>
      <c r="S4" s="90"/>
      <c r="T4" s="91"/>
      <c r="U4" s="74"/>
      <c r="V4" s="74"/>
      <c r="W4" s="74"/>
      <c r="X4" s="85"/>
      <c r="Y4" s="89"/>
      <c r="Z4" s="90"/>
      <c r="AA4" s="90"/>
      <c r="AB4" s="90"/>
      <c r="AC4" s="90"/>
      <c r="AD4" s="90"/>
      <c r="AE4" s="90"/>
      <c r="AF4" s="90"/>
      <c r="AG4" s="90"/>
      <c r="AH4" s="90"/>
      <c r="AI4" s="90"/>
      <c r="AJ4" s="90"/>
      <c r="AK4" s="90"/>
      <c r="AL4" s="90"/>
      <c r="AM4" s="90"/>
      <c r="AN4" s="90"/>
      <c r="AO4" s="90"/>
      <c r="AP4" s="91"/>
      <c r="AQ4" s="74"/>
    </row>
    <row r="5" s="57" customFormat="1" ht="55.5" customHeight="1" spans="1:43">
      <c r="A5" s="74"/>
      <c r="B5" s="74"/>
      <c r="C5" s="85"/>
      <c r="D5" s="74"/>
      <c r="E5" s="74"/>
      <c r="F5" s="74"/>
      <c r="G5" s="74"/>
      <c r="H5" s="74"/>
      <c r="I5" s="76"/>
      <c r="J5" s="92" t="s">
        <v>333</v>
      </c>
      <c r="K5" s="92" t="s">
        <v>456</v>
      </c>
      <c r="L5" s="92" t="s">
        <v>457</v>
      </c>
      <c r="M5" s="92" t="s">
        <v>458</v>
      </c>
      <c r="N5" s="92" t="s">
        <v>459</v>
      </c>
      <c r="O5" s="92" t="s">
        <v>333</v>
      </c>
      <c r="P5" s="74" t="s">
        <v>460</v>
      </c>
      <c r="Q5" s="92" t="s">
        <v>457</v>
      </c>
      <c r="R5" s="92" t="s">
        <v>458</v>
      </c>
      <c r="S5" s="73" t="s">
        <v>461</v>
      </c>
      <c r="T5" s="73" t="s">
        <v>462</v>
      </c>
      <c r="U5" s="74"/>
      <c r="V5" s="74"/>
      <c r="W5" s="74"/>
      <c r="X5" s="85"/>
      <c r="Y5" s="73" t="s">
        <v>463</v>
      </c>
      <c r="Z5" s="73" t="s">
        <v>464</v>
      </c>
      <c r="AA5" s="73" t="s">
        <v>465</v>
      </c>
      <c r="AB5" s="73" t="s">
        <v>466</v>
      </c>
      <c r="AC5" s="73" t="s">
        <v>467</v>
      </c>
      <c r="AD5" s="73" t="s">
        <v>468</v>
      </c>
      <c r="AE5" s="73" t="s">
        <v>469</v>
      </c>
      <c r="AF5" s="73" t="s">
        <v>470</v>
      </c>
      <c r="AG5" s="73" t="s">
        <v>471</v>
      </c>
      <c r="AH5" s="73" t="s">
        <v>472</v>
      </c>
      <c r="AI5" s="73" t="s">
        <v>473</v>
      </c>
      <c r="AJ5" s="73" t="s">
        <v>474</v>
      </c>
      <c r="AK5" s="73" t="s">
        <v>475</v>
      </c>
      <c r="AL5" s="73" t="s">
        <v>476</v>
      </c>
      <c r="AM5" s="73" t="s">
        <v>477</v>
      </c>
      <c r="AN5" s="73" t="s">
        <v>478</v>
      </c>
      <c r="AO5" s="73" t="s">
        <v>479</v>
      </c>
      <c r="AP5" s="73" t="s">
        <v>480</v>
      </c>
      <c r="AQ5" s="74"/>
    </row>
    <row r="6" s="57" customFormat="1" ht="72" customHeight="1" spans="1:43">
      <c r="A6" s="73" t="s">
        <v>17</v>
      </c>
      <c r="B6" s="74"/>
      <c r="C6" s="74"/>
      <c r="D6" s="74"/>
      <c r="E6" s="74"/>
      <c r="F6" s="74"/>
      <c r="G6" s="74"/>
      <c r="H6" s="74"/>
      <c r="I6" s="93">
        <f>SUM(I7,I54,I57,I66,I68,I71,I73)</f>
        <v>139981.0144</v>
      </c>
      <c r="J6" s="93">
        <f>J7+J54+J57+J68+J73</f>
        <v>33220.008</v>
      </c>
      <c r="K6" s="93">
        <f>K7+K54+K57+K68+K73</f>
        <v>34694.98</v>
      </c>
      <c r="L6" s="93">
        <f>L7+L54+L57+L68+L73</f>
        <v>15500</v>
      </c>
      <c r="M6" s="93">
        <f>M7+M54+M57+M68+M73</f>
        <v>21895</v>
      </c>
      <c r="N6" s="93">
        <f>SUM(N7,N54,N57,N66,N68,N71,N73)</f>
        <v>38115.61</v>
      </c>
      <c r="O6" s="93">
        <f>SUM(O7,O54,O57,O68,O73)</f>
        <v>34071.6</v>
      </c>
      <c r="P6" s="93">
        <f>SUM(P7,P54,P57,P68,P66,P73)</f>
        <v>10019.86</v>
      </c>
      <c r="Q6" s="93">
        <f>SUM(Q7,Q54,Q57,Q68,Q73)</f>
        <v>0</v>
      </c>
      <c r="R6" s="93">
        <f>SUM(R7,R54,R57,R68,R73)</f>
        <v>0</v>
      </c>
      <c r="S6" s="93">
        <f>SUM(S7,S54,S57,S66,S68,S71,S73)</f>
        <v>23455.731253</v>
      </c>
      <c r="T6" s="94">
        <f>S6/N6</f>
        <v>0.615383861179186</v>
      </c>
      <c r="U6" s="95"/>
      <c r="V6" s="96"/>
      <c r="W6" s="96"/>
      <c r="X6" s="97"/>
      <c r="Y6" s="97"/>
      <c r="Z6" s="98" t="s">
        <v>481</v>
      </c>
      <c r="AA6" s="98" t="s">
        <v>482</v>
      </c>
      <c r="AB6" s="98" t="s">
        <v>483</v>
      </c>
      <c r="AC6" s="99" t="s">
        <v>484</v>
      </c>
      <c r="AD6" s="99" t="s">
        <v>485</v>
      </c>
      <c r="AE6" s="97"/>
      <c r="AF6" s="96"/>
      <c r="AG6" s="96"/>
      <c r="AH6" s="99" t="s">
        <v>486</v>
      </c>
      <c r="AI6" s="97"/>
      <c r="AJ6" s="97"/>
      <c r="AK6" s="99" t="s">
        <v>487</v>
      </c>
      <c r="AL6" s="100" t="s">
        <v>488</v>
      </c>
      <c r="AM6" s="100" t="s">
        <v>489</v>
      </c>
      <c r="AN6" s="97"/>
      <c r="AO6" s="97"/>
      <c r="AP6" s="97"/>
      <c r="AQ6" s="74"/>
    </row>
    <row r="7" s="57" customFormat="1" ht="60" customHeight="1" spans="1:43">
      <c r="A7" s="73" t="s">
        <v>18</v>
      </c>
      <c r="B7" s="73" t="s">
        <v>19</v>
      </c>
      <c r="C7" s="74"/>
      <c r="D7" s="74"/>
      <c r="E7" s="74"/>
      <c r="F7" s="74"/>
      <c r="G7" s="74"/>
      <c r="H7" s="74"/>
      <c r="I7" s="93">
        <f>SUM(I8:I53)</f>
        <v>93691.7544</v>
      </c>
      <c r="J7" s="93">
        <f>SUM(J8:J70)</f>
        <v>25699.008</v>
      </c>
      <c r="K7" s="93">
        <f>SUM(K8:K70)</f>
        <v>33407.32</v>
      </c>
      <c r="L7" s="93">
        <f>SUM(L8:L70)</f>
        <v>14000</v>
      </c>
      <c r="M7" s="93">
        <f>SUM(M8:M70)</f>
        <v>21895</v>
      </c>
      <c r="N7" s="93">
        <f>SUM(N8:N53)</f>
        <v>25863.56</v>
      </c>
      <c r="O7" s="93">
        <f>SUM(O8:O70)</f>
        <v>27422.4</v>
      </c>
      <c r="P7" s="93">
        <f>SUM(P8:P70)</f>
        <v>7165.76</v>
      </c>
      <c r="Q7" s="93">
        <f>SUM(Q8:Q70)</f>
        <v>0</v>
      </c>
      <c r="R7" s="93">
        <f>SUM(R8:R70)</f>
        <v>0</v>
      </c>
      <c r="S7" s="93">
        <f>SUM(S8:S53)</f>
        <v>15548.102388</v>
      </c>
      <c r="T7" s="94">
        <f>S7/N7</f>
        <v>0.601158633536914</v>
      </c>
      <c r="U7" s="95"/>
      <c r="V7" s="96"/>
      <c r="W7" s="96"/>
      <c r="X7" s="97"/>
      <c r="Y7" s="97"/>
      <c r="Z7" s="19"/>
      <c r="AA7" s="19"/>
      <c r="AB7" s="19"/>
      <c r="AC7" s="97"/>
      <c r="AD7" s="97"/>
      <c r="AE7" s="97"/>
      <c r="AF7" s="96"/>
      <c r="AG7" s="96"/>
      <c r="AH7" s="97"/>
      <c r="AI7" s="97"/>
      <c r="AJ7" s="97"/>
      <c r="AK7" s="97"/>
      <c r="AL7" s="97"/>
      <c r="AM7" s="97"/>
      <c r="AN7" s="97"/>
      <c r="AO7" s="97"/>
      <c r="AP7" s="97"/>
      <c r="AQ7" s="74"/>
    </row>
    <row r="8" s="58" customFormat="1" ht="134.1" customHeight="1" spans="1:43">
      <c r="A8" s="96">
        <v>1</v>
      </c>
      <c r="B8" s="96" t="s">
        <v>21</v>
      </c>
      <c r="C8" s="101" t="s">
        <v>22</v>
      </c>
      <c r="D8" s="101" t="s">
        <v>19</v>
      </c>
      <c r="E8" s="101" t="s">
        <v>23</v>
      </c>
      <c r="F8" s="18">
        <v>2021.01</v>
      </c>
      <c r="G8" s="18">
        <v>2021.06</v>
      </c>
      <c r="H8" s="102" t="s">
        <v>490</v>
      </c>
      <c r="I8" s="103">
        <v>100</v>
      </c>
      <c r="J8" s="103">
        <v>100</v>
      </c>
      <c r="K8" s="103">
        <v>0</v>
      </c>
      <c r="L8" s="103">
        <v>0</v>
      </c>
      <c r="M8" s="103">
        <v>0</v>
      </c>
      <c r="N8" s="103">
        <f>O8+P8</f>
        <v>100</v>
      </c>
      <c r="O8" s="103">
        <v>100</v>
      </c>
      <c r="P8" s="103">
        <v>0</v>
      </c>
      <c r="Q8" s="103">
        <v>0</v>
      </c>
      <c r="R8" s="103">
        <v>0</v>
      </c>
      <c r="S8" s="103">
        <v>42.4901</v>
      </c>
      <c r="T8" s="94">
        <f>S8/N8</f>
        <v>0.424901</v>
      </c>
      <c r="U8" s="96" t="s">
        <v>491</v>
      </c>
      <c r="V8" s="101" t="s">
        <v>26</v>
      </c>
      <c r="W8" s="101" t="s">
        <v>27</v>
      </c>
      <c r="X8" s="96"/>
      <c r="Y8" s="104" t="s">
        <v>492</v>
      </c>
      <c r="Z8" s="101" t="s">
        <v>493</v>
      </c>
      <c r="AA8" s="101" t="s">
        <v>494</v>
      </c>
      <c r="AB8" s="96" t="s">
        <v>495</v>
      </c>
      <c r="AC8" s="105">
        <v>44173</v>
      </c>
      <c r="AD8" s="105" t="s">
        <v>495</v>
      </c>
      <c r="AE8" s="96" t="s">
        <v>495</v>
      </c>
      <c r="AF8" s="105" t="s">
        <v>495</v>
      </c>
      <c r="AG8" s="105" t="s">
        <v>495</v>
      </c>
      <c r="AH8" s="105" t="s">
        <v>495</v>
      </c>
      <c r="AI8" s="105" t="s">
        <v>495</v>
      </c>
      <c r="AJ8" s="105" t="s">
        <v>495</v>
      </c>
      <c r="AK8" s="105" t="s">
        <v>495</v>
      </c>
      <c r="AL8" s="106" t="s">
        <v>496</v>
      </c>
      <c r="AM8" s="105"/>
      <c r="AN8" s="105" t="s">
        <v>495</v>
      </c>
      <c r="AO8" s="105" t="s">
        <v>495</v>
      </c>
      <c r="AP8" s="105" t="s">
        <v>495</v>
      </c>
      <c r="AQ8" s="96"/>
    </row>
    <row r="9" s="58" customFormat="1" ht="114" customHeight="1" spans="1:43">
      <c r="A9" s="96">
        <v>2</v>
      </c>
      <c r="B9" s="96" t="s">
        <v>30</v>
      </c>
      <c r="C9" s="96" t="s">
        <v>497</v>
      </c>
      <c r="D9" s="101" t="s">
        <v>19</v>
      </c>
      <c r="E9" s="101" t="s">
        <v>23</v>
      </c>
      <c r="F9" s="96">
        <v>2020.12</v>
      </c>
      <c r="G9" s="103">
        <v>2021.05</v>
      </c>
      <c r="H9" s="102" t="s">
        <v>498</v>
      </c>
      <c r="I9" s="103">
        <v>30000</v>
      </c>
      <c r="J9" s="103">
        <v>3000</v>
      </c>
      <c r="K9" s="103">
        <v>2400</v>
      </c>
      <c r="L9" s="103">
        <v>0</v>
      </c>
      <c r="M9" s="103">
        <v>21600</v>
      </c>
      <c r="N9" s="103">
        <f>O9+P9</f>
        <v>3131</v>
      </c>
      <c r="O9" s="103">
        <f>2000+1131</f>
        <v>3131</v>
      </c>
      <c r="P9" s="103">
        <v>0</v>
      </c>
      <c r="Q9" s="103">
        <v>0</v>
      </c>
      <c r="R9" s="103">
        <v>0</v>
      </c>
      <c r="S9" s="103">
        <v>3131</v>
      </c>
      <c r="T9" s="94">
        <f>S9/N9</f>
        <v>1</v>
      </c>
      <c r="U9" s="96" t="s">
        <v>499</v>
      </c>
      <c r="V9" s="101" t="s">
        <v>26</v>
      </c>
      <c r="W9" s="101" t="s">
        <v>27</v>
      </c>
      <c r="X9" s="96"/>
      <c r="Y9" s="107" t="s">
        <v>500</v>
      </c>
      <c r="Z9" s="101" t="s">
        <v>501</v>
      </c>
      <c r="AA9" s="101" t="s">
        <v>502</v>
      </c>
      <c r="AB9" s="101" t="s">
        <v>503</v>
      </c>
      <c r="AC9" s="105">
        <v>44136</v>
      </c>
      <c r="AD9" s="105">
        <v>44103</v>
      </c>
      <c r="AE9" s="96" t="s">
        <v>504</v>
      </c>
      <c r="AF9" s="105">
        <v>44136</v>
      </c>
      <c r="AG9" s="105">
        <v>44136</v>
      </c>
      <c r="AH9" s="105">
        <v>44104</v>
      </c>
      <c r="AI9" s="105">
        <v>44150</v>
      </c>
      <c r="AJ9" s="105" t="s">
        <v>505</v>
      </c>
      <c r="AK9" s="105">
        <v>44160</v>
      </c>
      <c r="AL9" s="105">
        <v>44155</v>
      </c>
      <c r="AM9" s="105"/>
      <c r="AN9" s="96">
        <v>500</v>
      </c>
      <c r="AO9" s="96">
        <v>425</v>
      </c>
      <c r="AP9" s="96">
        <v>365</v>
      </c>
      <c r="AQ9" s="96"/>
    </row>
    <row r="10" s="58" customFormat="1" ht="93.75" customHeight="1" spans="1:43">
      <c r="A10" s="96">
        <v>3</v>
      </c>
      <c r="B10" s="96" t="s">
        <v>45</v>
      </c>
      <c r="C10" s="101" t="s">
        <v>46</v>
      </c>
      <c r="D10" s="101" t="s">
        <v>19</v>
      </c>
      <c r="E10" s="101" t="s">
        <v>23</v>
      </c>
      <c r="F10" s="96">
        <v>2021.01</v>
      </c>
      <c r="G10" s="96">
        <v>2021.09</v>
      </c>
      <c r="H10" s="102" t="s">
        <v>506</v>
      </c>
      <c r="I10" s="103">
        <v>343</v>
      </c>
      <c r="J10" s="103">
        <v>336</v>
      </c>
      <c r="K10" s="103">
        <v>0</v>
      </c>
      <c r="L10" s="103">
        <v>0</v>
      </c>
      <c r="M10" s="103">
        <v>0</v>
      </c>
      <c r="N10" s="103">
        <f>O10+P10</f>
        <v>300</v>
      </c>
      <c r="O10" s="103">
        <v>300</v>
      </c>
      <c r="P10" s="103">
        <v>0</v>
      </c>
      <c r="Q10" s="103">
        <v>0</v>
      </c>
      <c r="R10" s="103">
        <v>0</v>
      </c>
      <c r="S10" s="103">
        <v>119.9054</v>
      </c>
      <c r="T10" s="94">
        <f>S10/N10</f>
        <v>0.399684666666667</v>
      </c>
      <c r="U10" s="96" t="s">
        <v>507</v>
      </c>
      <c r="V10" s="101" t="s">
        <v>37</v>
      </c>
      <c r="W10" s="101" t="s">
        <v>38</v>
      </c>
      <c r="X10" s="108"/>
      <c r="Y10" s="107" t="s">
        <v>508</v>
      </c>
      <c r="Z10" s="101" t="s">
        <v>509</v>
      </c>
      <c r="AA10" s="101" t="s">
        <v>502</v>
      </c>
      <c r="AB10" s="101" t="s">
        <v>510</v>
      </c>
      <c r="AC10" s="105">
        <v>44185</v>
      </c>
      <c r="AD10" s="109">
        <v>44187</v>
      </c>
      <c r="AE10" s="96" t="s">
        <v>511</v>
      </c>
      <c r="AF10" s="105">
        <v>44185</v>
      </c>
      <c r="AG10" s="105">
        <v>44219</v>
      </c>
      <c r="AH10" s="105">
        <v>44221</v>
      </c>
      <c r="AI10" s="105">
        <v>44224</v>
      </c>
      <c r="AJ10" s="105" t="s">
        <v>512</v>
      </c>
      <c r="AK10" s="105">
        <v>44230</v>
      </c>
      <c r="AL10" s="110">
        <v>44249</v>
      </c>
      <c r="AM10" s="110"/>
      <c r="AN10" s="111">
        <v>38</v>
      </c>
      <c r="AO10" s="111">
        <v>38</v>
      </c>
      <c r="AP10" s="111">
        <v>38</v>
      </c>
      <c r="AQ10" s="96"/>
    </row>
    <row r="11" s="58" customFormat="1" ht="60.75" customHeight="1" spans="1:43">
      <c r="A11" s="96"/>
      <c r="B11" s="96"/>
      <c r="C11" s="96"/>
      <c r="D11" s="96"/>
      <c r="E11" s="96"/>
      <c r="F11" s="96"/>
      <c r="G11" s="96"/>
      <c r="H11" s="112" t="s">
        <v>513</v>
      </c>
      <c r="I11" s="103"/>
      <c r="J11" s="103"/>
      <c r="K11" s="103"/>
      <c r="L11" s="103"/>
      <c r="M11" s="103"/>
      <c r="N11" s="103"/>
      <c r="O11" s="103"/>
      <c r="P11" s="103"/>
      <c r="Q11" s="103"/>
      <c r="R11" s="103"/>
      <c r="S11" s="103"/>
      <c r="T11" s="94"/>
      <c r="U11" s="96"/>
      <c r="V11" s="96"/>
      <c r="W11" s="96"/>
      <c r="X11" s="108"/>
      <c r="Y11" s="107" t="s">
        <v>514</v>
      </c>
      <c r="Z11" s="101" t="s">
        <v>509</v>
      </c>
      <c r="AA11" s="101" t="s">
        <v>502</v>
      </c>
      <c r="AB11" s="101" t="s">
        <v>510</v>
      </c>
      <c r="AC11" s="96"/>
      <c r="AD11" s="109"/>
      <c r="AE11" s="96"/>
      <c r="AF11" s="96"/>
      <c r="AG11" s="105">
        <v>44226</v>
      </c>
      <c r="AH11" s="105">
        <v>44229</v>
      </c>
      <c r="AI11" s="105">
        <v>44233</v>
      </c>
      <c r="AJ11" s="105" t="s">
        <v>515</v>
      </c>
      <c r="AK11" s="105">
        <v>44249</v>
      </c>
      <c r="AL11" s="113"/>
      <c r="AM11" s="113"/>
      <c r="AN11" s="114"/>
      <c r="AO11" s="114"/>
      <c r="AP11" s="114"/>
      <c r="AQ11" s="96"/>
    </row>
    <row r="12" s="58" customFormat="1" ht="96" customHeight="1" spans="1:43">
      <c r="A12" s="96"/>
      <c r="B12" s="96"/>
      <c r="C12" s="96"/>
      <c r="D12" s="96"/>
      <c r="E12" s="96"/>
      <c r="F12" s="96"/>
      <c r="G12" s="96"/>
      <c r="H12" s="115" t="s">
        <v>516</v>
      </c>
      <c r="I12" s="103"/>
      <c r="J12" s="103"/>
      <c r="K12" s="103"/>
      <c r="L12" s="103"/>
      <c r="M12" s="103"/>
      <c r="N12" s="103"/>
      <c r="O12" s="103"/>
      <c r="P12" s="103"/>
      <c r="Q12" s="103"/>
      <c r="R12" s="103"/>
      <c r="S12" s="103"/>
      <c r="T12" s="94"/>
      <c r="U12" s="96"/>
      <c r="V12" s="96"/>
      <c r="W12" s="96"/>
      <c r="X12" s="108"/>
      <c r="Y12" s="107" t="s">
        <v>517</v>
      </c>
      <c r="Z12" s="101" t="s">
        <v>509</v>
      </c>
      <c r="AA12" s="101" t="s">
        <v>502</v>
      </c>
      <c r="AB12" s="101" t="s">
        <v>510</v>
      </c>
      <c r="AC12" s="96"/>
      <c r="AD12" s="109"/>
      <c r="AE12" s="96"/>
      <c r="AF12" s="96"/>
      <c r="AG12" s="105">
        <v>44219</v>
      </c>
      <c r="AH12" s="105">
        <v>44221</v>
      </c>
      <c r="AI12" s="105">
        <v>44224</v>
      </c>
      <c r="AJ12" s="105" t="s">
        <v>518</v>
      </c>
      <c r="AK12" s="105">
        <v>44230</v>
      </c>
      <c r="AL12" s="113"/>
      <c r="AM12" s="113"/>
      <c r="AN12" s="114"/>
      <c r="AO12" s="114"/>
      <c r="AP12" s="114"/>
      <c r="AQ12" s="96"/>
    </row>
    <row r="13" s="58" customFormat="1" ht="73.5" customHeight="1" spans="1:43">
      <c r="A13" s="96"/>
      <c r="B13" s="96"/>
      <c r="C13" s="96"/>
      <c r="D13" s="96"/>
      <c r="E13" s="96"/>
      <c r="F13" s="96"/>
      <c r="G13" s="96"/>
      <c r="H13" s="115" t="s">
        <v>519</v>
      </c>
      <c r="I13" s="103"/>
      <c r="J13" s="103"/>
      <c r="K13" s="103"/>
      <c r="L13" s="103"/>
      <c r="M13" s="103"/>
      <c r="N13" s="103"/>
      <c r="O13" s="103"/>
      <c r="P13" s="103"/>
      <c r="Q13" s="103"/>
      <c r="R13" s="103"/>
      <c r="S13" s="103"/>
      <c r="T13" s="94"/>
      <c r="U13" s="96"/>
      <c r="V13" s="96"/>
      <c r="W13" s="96"/>
      <c r="X13" s="108"/>
      <c r="Y13" s="104" t="s">
        <v>520</v>
      </c>
      <c r="Z13" s="101" t="s">
        <v>509</v>
      </c>
      <c r="AA13" s="101" t="s">
        <v>502</v>
      </c>
      <c r="AB13" s="101" t="s">
        <v>510</v>
      </c>
      <c r="AC13" s="96"/>
      <c r="AD13" s="109"/>
      <c r="AE13" s="96"/>
      <c r="AF13" s="96"/>
      <c r="AG13" s="105">
        <v>44219</v>
      </c>
      <c r="AH13" s="105">
        <v>44221</v>
      </c>
      <c r="AI13" s="105">
        <v>44224</v>
      </c>
      <c r="AJ13" s="105" t="s">
        <v>518</v>
      </c>
      <c r="AK13" s="105">
        <v>44230</v>
      </c>
      <c r="AL13" s="113"/>
      <c r="AM13" s="113"/>
      <c r="AN13" s="114"/>
      <c r="AO13" s="114"/>
      <c r="AP13" s="114"/>
      <c r="AQ13" s="96"/>
    </row>
    <row r="14" s="58" customFormat="1" ht="57.95" customHeight="1" spans="1:43">
      <c r="A14" s="96"/>
      <c r="B14" s="96"/>
      <c r="C14" s="96"/>
      <c r="D14" s="96"/>
      <c r="E14" s="96"/>
      <c r="F14" s="96"/>
      <c r="G14" s="96"/>
      <c r="H14" s="115" t="s">
        <v>521</v>
      </c>
      <c r="I14" s="103"/>
      <c r="J14" s="103"/>
      <c r="K14" s="103"/>
      <c r="L14" s="103"/>
      <c r="M14" s="103"/>
      <c r="N14" s="103"/>
      <c r="O14" s="103"/>
      <c r="P14" s="103"/>
      <c r="Q14" s="103"/>
      <c r="R14" s="103"/>
      <c r="S14" s="103"/>
      <c r="T14" s="94"/>
      <c r="U14" s="96"/>
      <c r="V14" s="96"/>
      <c r="W14" s="96"/>
      <c r="X14" s="108"/>
      <c r="Y14" s="107" t="s">
        <v>522</v>
      </c>
      <c r="Z14" s="101" t="s">
        <v>509</v>
      </c>
      <c r="AA14" s="101" t="s">
        <v>502</v>
      </c>
      <c r="AB14" s="101" t="s">
        <v>510</v>
      </c>
      <c r="AC14" s="96"/>
      <c r="AD14" s="109"/>
      <c r="AE14" s="96"/>
      <c r="AF14" s="96"/>
      <c r="AG14" s="105" t="s">
        <v>495</v>
      </c>
      <c r="AH14" s="105" t="s">
        <v>495</v>
      </c>
      <c r="AI14" s="105" t="s">
        <v>495</v>
      </c>
      <c r="AJ14" s="105" t="s">
        <v>495</v>
      </c>
      <c r="AK14" s="105">
        <v>44247</v>
      </c>
      <c r="AL14" s="113"/>
      <c r="AM14" s="113"/>
      <c r="AN14" s="114"/>
      <c r="AO14" s="114"/>
      <c r="AP14" s="114"/>
      <c r="AQ14" s="96"/>
    </row>
    <row r="15" s="58" customFormat="1" ht="57" customHeight="1" spans="1:43">
      <c r="A15" s="96"/>
      <c r="B15" s="96"/>
      <c r="C15" s="96"/>
      <c r="D15" s="96"/>
      <c r="E15" s="96"/>
      <c r="F15" s="96"/>
      <c r="G15" s="96"/>
      <c r="H15" s="115" t="s">
        <v>523</v>
      </c>
      <c r="I15" s="103"/>
      <c r="J15" s="103"/>
      <c r="K15" s="103"/>
      <c r="L15" s="103"/>
      <c r="M15" s="103"/>
      <c r="N15" s="103"/>
      <c r="O15" s="103"/>
      <c r="P15" s="103"/>
      <c r="Q15" s="103"/>
      <c r="R15" s="103"/>
      <c r="S15" s="103"/>
      <c r="T15" s="94"/>
      <c r="U15" s="96"/>
      <c r="V15" s="96"/>
      <c r="W15" s="96"/>
      <c r="X15" s="108"/>
      <c r="Y15" s="107" t="s">
        <v>524</v>
      </c>
      <c r="Z15" s="101" t="s">
        <v>509</v>
      </c>
      <c r="AA15" s="101" t="s">
        <v>502</v>
      </c>
      <c r="AB15" s="101" t="s">
        <v>510</v>
      </c>
      <c r="AC15" s="96"/>
      <c r="AD15" s="109"/>
      <c r="AE15" s="96"/>
      <c r="AF15" s="96"/>
      <c r="AG15" s="105">
        <v>44216</v>
      </c>
      <c r="AH15" s="105" t="s">
        <v>495</v>
      </c>
      <c r="AI15" s="105" t="s">
        <v>495</v>
      </c>
      <c r="AJ15" s="105" t="s">
        <v>495</v>
      </c>
      <c r="AK15" s="105">
        <v>44231</v>
      </c>
      <c r="AL15" s="116"/>
      <c r="AM15" s="116"/>
      <c r="AN15" s="117"/>
      <c r="AO15" s="117"/>
      <c r="AP15" s="117"/>
      <c r="AQ15" s="96"/>
    </row>
    <row r="16" s="58" customFormat="1" ht="201" customHeight="1" spans="1:43">
      <c r="A16" s="96">
        <v>4</v>
      </c>
      <c r="B16" s="96" t="s">
        <v>49</v>
      </c>
      <c r="C16" s="101" t="s">
        <v>525</v>
      </c>
      <c r="D16" s="101" t="s">
        <v>19</v>
      </c>
      <c r="E16" s="96" t="s">
        <v>526</v>
      </c>
      <c r="F16" s="96">
        <v>2020.12</v>
      </c>
      <c r="G16" s="96">
        <v>2021.11</v>
      </c>
      <c r="H16" s="118" t="s">
        <v>527</v>
      </c>
      <c r="I16" s="103">
        <v>22829</v>
      </c>
      <c r="J16" s="103"/>
      <c r="K16" s="103"/>
      <c r="L16" s="103"/>
      <c r="M16" s="103"/>
      <c r="N16" s="103">
        <v>7582</v>
      </c>
      <c r="O16" s="103"/>
      <c r="P16" s="103"/>
      <c r="Q16" s="103"/>
      <c r="R16" s="103"/>
      <c r="S16" s="103">
        <v>5950.359399</v>
      </c>
      <c r="T16" s="119">
        <f>S16/N16</f>
        <v>0.784800764837774</v>
      </c>
      <c r="U16" s="103"/>
      <c r="V16" s="120" t="s">
        <v>26</v>
      </c>
      <c r="W16" s="120" t="s">
        <v>27</v>
      </c>
      <c r="X16" s="96"/>
      <c r="Y16" s="107" t="s">
        <v>528</v>
      </c>
      <c r="Z16" s="101" t="s">
        <v>501</v>
      </c>
      <c r="AA16" s="101" t="s">
        <v>502</v>
      </c>
      <c r="AB16" s="101" t="s">
        <v>503</v>
      </c>
      <c r="AC16" s="105">
        <v>44075</v>
      </c>
      <c r="AD16" s="105">
        <v>44099</v>
      </c>
      <c r="AE16" s="96" t="s">
        <v>529</v>
      </c>
      <c r="AF16" s="105">
        <v>44075</v>
      </c>
      <c r="AG16" s="105">
        <v>44112</v>
      </c>
      <c r="AH16" s="105">
        <v>44113</v>
      </c>
      <c r="AI16" s="105">
        <v>44155</v>
      </c>
      <c r="AJ16" s="105" t="s">
        <v>530</v>
      </c>
      <c r="AK16" s="105">
        <v>44159</v>
      </c>
      <c r="AL16" s="105">
        <v>44159</v>
      </c>
      <c r="AM16" s="105"/>
      <c r="AN16" s="96">
        <v>230</v>
      </c>
      <c r="AO16" s="96">
        <v>153</v>
      </c>
      <c r="AP16" s="96">
        <v>150</v>
      </c>
      <c r="AQ16" s="108"/>
    </row>
    <row r="17" s="58" customFormat="1" ht="66" customHeight="1" spans="1:43">
      <c r="A17" s="96"/>
      <c r="B17" s="96"/>
      <c r="C17" s="96"/>
      <c r="D17" s="96"/>
      <c r="E17" s="96"/>
      <c r="F17" s="96"/>
      <c r="G17" s="96"/>
      <c r="H17" s="115" t="s">
        <v>531</v>
      </c>
      <c r="I17" s="103"/>
      <c r="J17" s="103"/>
      <c r="K17" s="103"/>
      <c r="L17" s="103"/>
      <c r="M17" s="103"/>
      <c r="N17" s="103"/>
      <c r="O17" s="103"/>
      <c r="P17" s="103"/>
      <c r="Q17" s="103"/>
      <c r="R17" s="103"/>
      <c r="S17" s="103"/>
      <c r="T17" s="119"/>
      <c r="U17" s="103"/>
      <c r="V17" s="103"/>
      <c r="W17" s="103"/>
      <c r="X17" s="96"/>
      <c r="Y17" s="115" t="s">
        <v>532</v>
      </c>
      <c r="Z17" s="101" t="s">
        <v>501</v>
      </c>
      <c r="AA17" s="101" t="s">
        <v>502</v>
      </c>
      <c r="AB17" s="101" t="s">
        <v>503</v>
      </c>
      <c r="AC17" s="105">
        <v>44188</v>
      </c>
      <c r="AD17" s="105">
        <v>44205</v>
      </c>
      <c r="AE17" s="96" t="s">
        <v>533</v>
      </c>
      <c r="AF17" s="105">
        <v>44211</v>
      </c>
      <c r="AG17" s="105">
        <v>44234</v>
      </c>
      <c r="AH17" s="105">
        <v>44235</v>
      </c>
      <c r="AI17" s="105">
        <v>44257</v>
      </c>
      <c r="AJ17" s="105" t="s">
        <v>534</v>
      </c>
      <c r="AK17" s="105">
        <v>43913</v>
      </c>
      <c r="AL17" s="105">
        <v>43913</v>
      </c>
      <c r="AM17" s="105"/>
      <c r="AN17" s="105"/>
      <c r="AO17" s="105"/>
      <c r="AP17" s="105"/>
      <c r="AQ17" s="108"/>
    </row>
    <row r="18" s="58" customFormat="1" ht="168.95" customHeight="1" spans="1:43">
      <c r="A18" s="96"/>
      <c r="B18" s="96"/>
      <c r="C18" s="96"/>
      <c r="D18" s="96"/>
      <c r="E18" s="96"/>
      <c r="F18" s="96"/>
      <c r="G18" s="96"/>
      <c r="H18" s="115" t="s">
        <v>535</v>
      </c>
      <c r="I18" s="103"/>
      <c r="J18" s="103"/>
      <c r="K18" s="103"/>
      <c r="L18" s="103"/>
      <c r="M18" s="103"/>
      <c r="N18" s="103"/>
      <c r="O18" s="103"/>
      <c r="P18" s="103"/>
      <c r="Q18" s="103"/>
      <c r="R18" s="103"/>
      <c r="S18" s="103"/>
      <c r="T18" s="119"/>
      <c r="U18" s="103"/>
      <c r="V18" s="103"/>
      <c r="W18" s="103"/>
      <c r="X18" s="96"/>
      <c r="Y18" s="121" t="s">
        <v>536</v>
      </c>
      <c r="Z18" s="101" t="s">
        <v>501</v>
      </c>
      <c r="AA18" s="101" t="s">
        <v>502</v>
      </c>
      <c r="AB18" s="101" t="s">
        <v>503</v>
      </c>
      <c r="AC18" s="105">
        <v>44186</v>
      </c>
      <c r="AD18" s="105">
        <v>44205</v>
      </c>
      <c r="AE18" s="96" t="s">
        <v>537</v>
      </c>
      <c r="AF18" s="105">
        <v>44212</v>
      </c>
      <c r="AG18" s="105">
        <v>44234</v>
      </c>
      <c r="AH18" s="105">
        <v>44236</v>
      </c>
      <c r="AI18" s="105">
        <v>44263</v>
      </c>
      <c r="AJ18" s="105" t="s">
        <v>538</v>
      </c>
      <c r="AK18" s="105">
        <v>44271</v>
      </c>
      <c r="AL18" s="105">
        <v>44271</v>
      </c>
      <c r="AM18" s="105"/>
      <c r="AN18" s="105"/>
      <c r="AO18" s="105"/>
      <c r="AP18" s="105"/>
      <c r="AQ18" s="108"/>
    </row>
    <row r="19" s="58" customFormat="1" ht="147" customHeight="1" spans="1:43">
      <c r="A19" s="96"/>
      <c r="B19" s="96"/>
      <c r="C19" s="96"/>
      <c r="D19" s="96"/>
      <c r="E19" s="96"/>
      <c r="F19" s="96"/>
      <c r="G19" s="96"/>
      <c r="H19" s="115" t="s">
        <v>539</v>
      </c>
      <c r="I19" s="103"/>
      <c r="J19" s="103"/>
      <c r="K19" s="103"/>
      <c r="L19" s="103"/>
      <c r="M19" s="103"/>
      <c r="N19" s="103"/>
      <c r="O19" s="103"/>
      <c r="P19" s="103"/>
      <c r="Q19" s="103"/>
      <c r="R19" s="103"/>
      <c r="S19" s="103"/>
      <c r="T19" s="119"/>
      <c r="U19" s="103"/>
      <c r="V19" s="103"/>
      <c r="W19" s="103"/>
      <c r="X19" s="96"/>
      <c r="Y19" s="107" t="s">
        <v>540</v>
      </c>
      <c r="Z19" s="101" t="s">
        <v>501</v>
      </c>
      <c r="AA19" s="101" t="s">
        <v>502</v>
      </c>
      <c r="AB19" s="101" t="s">
        <v>503</v>
      </c>
      <c r="AC19" s="105">
        <v>44185</v>
      </c>
      <c r="AD19" s="105">
        <v>44224</v>
      </c>
      <c r="AE19" s="96" t="s">
        <v>541</v>
      </c>
      <c r="AF19" s="105">
        <v>44211</v>
      </c>
      <c r="AG19" s="105">
        <v>44234</v>
      </c>
      <c r="AH19" s="105">
        <v>44235</v>
      </c>
      <c r="AI19" s="105">
        <v>44257</v>
      </c>
      <c r="AJ19" s="105" t="s">
        <v>542</v>
      </c>
      <c r="AK19" s="105">
        <v>44272</v>
      </c>
      <c r="AL19" s="105">
        <v>44272</v>
      </c>
      <c r="AM19" s="105"/>
      <c r="AN19" s="105"/>
      <c r="AO19" s="105"/>
      <c r="AP19" s="105"/>
      <c r="AQ19" s="108"/>
    </row>
    <row r="20" s="58" customFormat="1" ht="140.1" customHeight="1" spans="1:43">
      <c r="A20" s="96"/>
      <c r="B20" s="96"/>
      <c r="C20" s="96"/>
      <c r="D20" s="96"/>
      <c r="E20" s="96"/>
      <c r="F20" s="96"/>
      <c r="G20" s="96"/>
      <c r="H20" s="115" t="s">
        <v>543</v>
      </c>
      <c r="I20" s="103"/>
      <c r="J20" s="103"/>
      <c r="K20" s="103"/>
      <c r="L20" s="103"/>
      <c r="M20" s="103"/>
      <c r="N20" s="103"/>
      <c r="O20" s="103"/>
      <c r="P20" s="103"/>
      <c r="Q20" s="103"/>
      <c r="R20" s="103"/>
      <c r="S20" s="103"/>
      <c r="T20" s="119"/>
      <c r="U20" s="103"/>
      <c r="V20" s="103"/>
      <c r="W20" s="103"/>
      <c r="X20" s="96"/>
      <c r="Y20" s="107" t="s">
        <v>544</v>
      </c>
      <c r="Z20" s="101" t="s">
        <v>501</v>
      </c>
      <c r="AA20" s="101" t="s">
        <v>502</v>
      </c>
      <c r="AB20" s="101" t="s">
        <v>503</v>
      </c>
      <c r="AC20" s="105">
        <v>44208</v>
      </c>
      <c r="AD20" s="105">
        <v>44218</v>
      </c>
      <c r="AE20" s="96" t="s">
        <v>545</v>
      </c>
      <c r="AF20" s="105"/>
      <c r="AG20" s="105"/>
      <c r="AH20" s="105"/>
      <c r="AI20" s="105"/>
      <c r="AJ20" s="105"/>
      <c r="AK20" s="105"/>
      <c r="AL20" s="105"/>
      <c r="AM20" s="105"/>
      <c r="AN20" s="105"/>
      <c r="AO20" s="105"/>
      <c r="AP20" s="105"/>
      <c r="AQ20" s="108"/>
    </row>
    <row r="21" s="58" customFormat="1" ht="117" customHeight="1" spans="1:43">
      <c r="A21" s="96"/>
      <c r="B21" s="96"/>
      <c r="C21" s="96"/>
      <c r="D21" s="96"/>
      <c r="E21" s="96"/>
      <c r="F21" s="96"/>
      <c r="G21" s="96"/>
      <c r="H21" s="115" t="s">
        <v>546</v>
      </c>
      <c r="I21" s="103"/>
      <c r="J21" s="103"/>
      <c r="K21" s="103"/>
      <c r="L21" s="103"/>
      <c r="M21" s="103"/>
      <c r="N21" s="103"/>
      <c r="O21" s="103"/>
      <c r="P21" s="103"/>
      <c r="Q21" s="103"/>
      <c r="R21" s="103"/>
      <c r="S21" s="103"/>
      <c r="T21" s="119"/>
      <c r="U21" s="103"/>
      <c r="V21" s="103"/>
      <c r="W21" s="103"/>
      <c r="X21" s="96"/>
      <c r="Y21" s="107" t="s">
        <v>547</v>
      </c>
      <c r="Z21" s="101" t="s">
        <v>501</v>
      </c>
      <c r="AA21" s="101" t="s">
        <v>502</v>
      </c>
      <c r="AB21" s="101" t="s">
        <v>510</v>
      </c>
      <c r="AC21" s="105">
        <v>44188</v>
      </c>
      <c r="AD21" s="105">
        <v>44199</v>
      </c>
      <c r="AE21" s="96" t="s">
        <v>548</v>
      </c>
      <c r="AF21" s="105" t="s">
        <v>495</v>
      </c>
      <c r="AG21" s="105">
        <v>44225</v>
      </c>
      <c r="AH21" s="105">
        <v>44232</v>
      </c>
      <c r="AI21" s="105" t="s">
        <v>495</v>
      </c>
      <c r="AJ21" s="105" t="s">
        <v>495</v>
      </c>
      <c r="AK21" s="105">
        <v>44259</v>
      </c>
      <c r="AL21" s="105">
        <v>44259</v>
      </c>
      <c r="AM21" s="105">
        <v>44305</v>
      </c>
      <c r="AN21" s="96"/>
      <c r="AO21" s="96"/>
      <c r="AP21" s="96"/>
      <c r="AQ21" s="108"/>
    </row>
    <row r="22" s="58" customFormat="1" ht="110.1" customHeight="1" spans="1:43">
      <c r="A22" s="96"/>
      <c r="B22" s="96"/>
      <c r="C22" s="96"/>
      <c r="D22" s="96"/>
      <c r="E22" s="96"/>
      <c r="F22" s="96"/>
      <c r="G22" s="96"/>
      <c r="H22" s="115" t="s">
        <v>549</v>
      </c>
      <c r="I22" s="103"/>
      <c r="J22" s="103"/>
      <c r="K22" s="103"/>
      <c r="L22" s="103"/>
      <c r="M22" s="103"/>
      <c r="N22" s="103"/>
      <c r="O22" s="103"/>
      <c r="P22" s="103"/>
      <c r="Q22" s="103"/>
      <c r="R22" s="103"/>
      <c r="S22" s="103"/>
      <c r="T22" s="119"/>
      <c r="U22" s="103"/>
      <c r="V22" s="103"/>
      <c r="W22" s="103"/>
      <c r="X22" s="96"/>
      <c r="Y22" s="107" t="s">
        <v>550</v>
      </c>
      <c r="Z22" s="101" t="s">
        <v>501</v>
      </c>
      <c r="AA22" s="101" t="s">
        <v>502</v>
      </c>
      <c r="AB22" s="101" t="s">
        <v>551</v>
      </c>
      <c r="AC22" s="105">
        <v>44183</v>
      </c>
      <c r="AD22" s="105">
        <v>44188</v>
      </c>
      <c r="AE22" s="97" t="s">
        <v>552</v>
      </c>
      <c r="AF22" s="105">
        <v>44211</v>
      </c>
      <c r="AG22" s="105">
        <v>44216</v>
      </c>
      <c r="AH22" s="105" t="s">
        <v>495</v>
      </c>
      <c r="AI22" s="105">
        <v>44232</v>
      </c>
      <c r="AJ22" s="105" t="s">
        <v>495</v>
      </c>
      <c r="AK22" s="105">
        <v>44251</v>
      </c>
      <c r="AL22" s="105">
        <v>44251</v>
      </c>
      <c r="AM22" s="105"/>
      <c r="AN22" s="96">
        <v>40</v>
      </c>
      <c r="AO22" s="96">
        <v>15</v>
      </c>
      <c r="AP22" s="96">
        <v>15</v>
      </c>
      <c r="AQ22" s="108"/>
    </row>
    <row r="23" s="58" customFormat="1" ht="69" customHeight="1" spans="1:43">
      <c r="A23" s="96">
        <v>5</v>
      </c>
      <c r="B23" s="96" t="s">
        <v>55</v>
      </c>
      <c r="C23" s="101" t="s">
        <v>56</v>
      </c>
      <c r="D23" s="101" t="s">
        <v>19</v>
      </c>
      <c r="E23" s="101" t="s">
        <v>23</v>
      </c>
      <c r="F23" s="96">
        <v>2021.01</v>
      </c>
      <c r="G23" s="96">
        <v>2021.06</v>
      </c>
      <c r="H23" s="118" t="s">
        <v>553</v>
      </c>
      <c r="I23" s="96">
        <v>307.9244</v>
      </c>
      <c r="J23" s="103">
        <v>721.508</v>
      </c>
      <c r="K23" s="103">
        <v>0</v>
      </c>
      <c r="L23" s="103">
        <v>0</v>
      </c>
      <c r="M23" s="103">
        <v>0</v>
      </c>
      <c r="N23" s="96">
        <f>O23+P23</f>
        <v>300</v>
      </c>
      <c r="O23" s="96">
        <v>300</v>
      </c>
      <c r="P23" s="96">
        <v>0</v>
      </c>
      <c r="Q23" s="96">
        <v>0</v>
      </c>
      <c r="R23" s="96">
        <v>0</v>
      </c>
      <c r="S23" s="103">
        <v>142.467348</v>
      </c>
      <c r="T23" s="94">
        <f>S23/N23</f>
        <v>0.47489116</v>
      </c>
      <c r="U23" s="96" t="s">
        <v>554</v>
      </c>
      <c r="V23" s="101" t="s">
        <v>26</v>
      </c>
      <c r="W23" s="101" t="s">
        <v>27</v>
      </c>
      <c r="X23" s="108"/>
      <c r="Y23" s="122" t="s">
        <v>555</v>
      </c>
      <c r="Z23" s="101" t="s">
        <v>509</v>
      </c>
      <c r="AA23" s="101" t="s">
        <v>502</v>
      </c>
      <c r="AB23" s="101" t="s">
        <v>510</v>
      </c>
      <c r="AC23" s="105">
        <v>44187</v>
      </c>
      <c r="AD23" s="105">
        <v>44202</v>
      </c>
      <c r="AE23" s="96" t="s">
        <v>556</v>
      </c>
      <c r="AF23" s="105" t="s">
        <v>495</v>
      </c>
      <c r="AG23" s="105">
        <v>44228</v>
      </c>
      <c r="AH23" s="105">
        <v>44233</v>
      </c>
      <c r="AI23" s="105">
        <v>44259</v>
      </c>
      <c r="AJ23" s="105" t="s">
        <v>557</v>
      </c>
      <c r="AK23" s="105">
        <v>44263</v>
      </c>
      <c r="AL23" s="105">
        <v>44263</v>
      </c>
      <c r="AM23" s="105">
        <v>44277</v>
      </c>
      <c r="AN23" s="105"/>
      <c r="AO23" s="105"/>
      <c r="AP23" s="105"/>
      <c r="AQ23" s="108"/>
    </row>
    <row r="24" s="58" customFormat="1" ht="69.75" customHeight="1" spans="1:43">
      <c r="A24" s="96"/>
      <c r="B24" s="96"/>
      <c r="C24" s="96"/>
      <c r="D24" s="96"/>
      <c r="E24" s="96"/>
      <c r="F24" s="96"/>
      <c r="G24" s="96"/>
      <c r="H24" s="108" t="s">
        <v>558</v>
      </c>
      <c r="I24" s="96"/>
      <c r="J24" s="103"/>
      <c r="K24" s="103"/>
      <c r="L24" s="103"/>
      <c r="M24" s="103"/>
      <c r="N24" s="96"/>
      <c r="O24" s="96"/>
      <c r="P24" s="96"/>
      <c r="Q24" s="96"/>
      <c r="R24" s="96"/>
      <c r="S24" s="103"/>
      <c r="T24" s="94"/>
      <c r="U24" s="96"/>
      <c r="V24" s="96"/>
      <c r="W24" s="96"/>
      <c r="X24" s="108"/>
      <c r="Y24" s="122" t="s">
        <v>559</v>
      </c>
      <c r="Z24" s="101" t="s">
        <v>509</v>
      </c>
      <c r="AA24" s="101" t="s">
        <v>502</v>
      </c>
      <c r="AB24" s="101" t="s">
        <v>510</v>
      </c>
      <c r="AC24" s="105">
        <v>44187</v>
      </c>
      <c r="AD24" s="105">
        <v>44199</v>
      </c>
      <c r="AE24" s="18" t="s">
        <v>560</v>
      </c>
      <c r="AF24" s="105" t="s">
        <v>495</v>
      </c>
      <c r="AG24" s="105">
        <v>44224</v>
      </c>
      <c r="AH24" s="105">
        <v>44233</v>
      </c>
      <c r="AI24" s="105">
        <v>44256</v>
      </c>
      <c r="AJ24" s="105" t="s">
        <v>495</v>
      </c>
      <c r="AK24" s="105">
        <v>44259</v>
      </c>
      <c r="AL24" s="105">
        <v>44259</v>
      </c>
      <c r="AM24" s="105">
        <v>44305</v>
      </c>
      <c r="AN24" s="105"/>
      <c r="AO24" s="105"/>
      <c r="AP24" s="105"/>
      <c r="AQ24" s="108"/>
    </row>
    <row r="25" s="58" customFormat="1" ht="73.5" customHeight="1" spans="1:43">
      <c r="A25" s="96"/>
      <c r="B25" s="96"/>
      <c r="C25" s="96"/>
      <c r="D25" s="96"/>
      <c r="E25" s="96"/>
      <c r="F25" s="96"/>
      <c r="G25" s="96"/>
      <c r="H25" s="108" t="s">
        <v>561</v>
      </c>
      <c r="I25" s="96"/>
      <c r="J25" s="103"/>
      <c r="K25" s="103"/>
      <c r="L25" s="103"/>
      <c r="M25" s="103"/>
      <c r="N25" s="96"/>
      <c r="O25" s="96"/>
      <c r="P25" s="96"/>
      <c r="Q25" s="96"/>
      <c r="R25" s="96"/>
      <c r="S25" s="103"/>
      <c r="T25" s="94"/>
      <c r="U25" s="96"/>
      <c r="V25" s="96"/>
      <c r="W25" s="96"/>
      <c r="X25" s="108"/>
      <c r="Y25" s="122" t="s">
        <v>562</v>
      </c>
      <c r="Z25" s="101" t="s">
        <v>509</v>
      </c>
      <c r="AA25" s="101" t="s">
        <v>502</v>
      </c>
      <c r="AB25" s="101" t="s">
        <v>510</v>
      </c>
      <c r="AC25" s="105">
        <v>44187</v>
      </c>
      <c r="AD25" s="105">
        <v>44221</v>
      </c>
      <c r="AE25" s="96" t="s">
        <v>563</v>
      </c>
      <c r="AF25" s="105" t="s">
        <v>495</v>
      </c>
      <c r="AG25" s="105">
        <v>44223</v>
      </c>
      <c r="AH25" s="105">
        <v>44230</v>
      </c>
      <c r="AI25" s="105">
        <v>44237</v>
      </c>
      <c r="AJ25" s="105" t="s">
        <v>495</v>
      </c>
      <c r="AK25" s="105">
        <v>44241</v>
      </c>
      <c r="AL25" s="105">
        <v>44241</v>
      </c>
      <c r="AM25" s="105"/>
      <c r="AN25" s="105"/>
      <c r="AO25" s="105"/>
      <c r="AP25" s="105"/>
      <c r="AQ25" s="108"/>
    </row>
    <row r="26" s="58" customFormat="1" ht="54" customHeight="1" spans="1:43">
      <c r="A26" s="96"/>
      <c r="B26" s="96"/>
      <c r="C26" s="96"/>
      <c r="D26" s="96"/>
      <c r="E26" s="96"/>
      <c r="F26" s="96"/>
      <c r="G26" s="96"/>
      <c r="H26" s="108" t="s">
        <v>564</v>
      </c>
      <c r="I26" s="96"/>
      <c r="J26" s="103"/>
      <c r="K26" s="103"/>
      <c r="L26" s="103"/>
      <c r="M26" s="103"/>
      <c r="N26" s="96"/>
      <c r="O26" s="96"/>
      <c r="P26" s="96"/>
      <c r="Q26" s="96"/>
      <c r="R26" s="96"/>
      <c r="S26" s="103"/>
      <c r="T26" s="94"/>
      <c r="U26" s="96"/>
      <c r="V26" s="96"/>
      <c r="W26" s="96"/>
      <c r="X26" s="108"/>
      <c r="Y26" s="122" t="s">
        <v>565</v>
      </c>
      <c r="Z26" s="101" t="s">
        <v>509</v>
      </c>
      <c r="AA26" s="101" t="s">
        <v>502</v>
      </c>
      <c r="AB26" s="101" t="s">
        <v>510</v>
      </c>
      <c r="AC26" s="105">
        <v>44187</v>
      </c>
      <c r="AD26" s="105">
        <v>44199</v>
      </c>
      <c r="AE26" s="96" t="s">
        <v>566</v>
      </c>
      <c r="AF26" s="105" t="s">
        <v>495</v>
      </c>
      <c r="AG26" s="105">
        <v>44252</v>
      </c>
      <c r="AH26" s="105" t="s">
        <v>495</v>
      </c>
      <c r="AI26" s="105" t="s">
        <v>495</v>
      </c>
      <c r="AJ26" s="105" t="s">
        <v>495</v>
      </c>
      <c r="AK26" s="105">
        <v>44272</v>
      </c>
      <c r="AL26" s="105">
        <v>44272</v>
      </c>
      <c r="AM26" s="105">
        <v>44277</v>
      </c>
      <c r="AN26" s="105"/>
      <c r="AO26" s="105"/>
      <c r="AP26" s="105"/>
      <c r="AQ26" s="108"/>
    </row>
    <row r="27" s="58" customFormat="1" ht="90" customHeight="1" spans="1:43">
      <c r="A27" s="96"/>
      <c r="B27" s="96"/>
      <c r="C27" s="96"/>
      <c r="D27" s="96"/>
      <c r="E27" s="96"/>
      <c r="F27" s="96"/>
      <c r="G27" s="96"/>
      <c r="H27" s="108" t="s">
        <v>567</v>
      </c>
      <c r="I27" s="96"/>
      <c r="J27" s="103"/>
      <c r="K27" s="103"/>
      <c r="L27" s="103"/>
      <c r="M27" s="103"/>
      <c r="N27" s="96"/>
      <c r="O27" s="96"/>
      <c r="P27" s="96"/>
      <c r="Q27" s="96"/>
      <c r="R27" s="96"/>
      <c r="S27" s="103"/>
      <c r="T27" s="94"/>
      <c r="U27" s="96"/>
      <c r="V27" s="96"/>
      <c r="W27" s="96"/>
      <c r="X27" s="108"/>
      <c r="Y27" s="122" t="s">
        <v>568</v>
      </c>
      <c r="Z27" s="101" t="s">
        <v>509</v>
      </c>
      <c r="AA27" s="101" t="s">
        <v>502</v>
      </c>
      <c r="AB27" s="101" t="s">
        <v>510</v>
      </c>
      <c r="AC27" s="105">
        <v>44187</v>
      </c>
      <c r="AD27" s="105">
        <v>44199</v>
      </c>
      <c r="AE27" s="96" t="s">
        <v>569</v>
      </c>
      <c r="AF27" s="105" t="s">
        <v>495</v>
      </c>
      <c r="AG27" s="105">
        <v>44223</v>
      </c>
      <c r="AH27" s="105">
        <v>44228</v>
      </c>
      <c r="AI27" s="105">
        <v>44236</v>
      </c>
      <c r="AJ27" s="105" t="s">
        <v>570</v>
      </c>
      <c r="AK27" s="105">
        <v>44249</v>
      </c>
      <c r="AL27" s="105">
        <v>44249</v>
      </c>
      <c r="AM27" s="105">
        <v>44294</v>
      </c>
      <c r="AN27" s="105"/>
      <c r="AO27" s="105"/>
      <c r="AP27" s="105"/>
      <c r="AQ27" s="108"/>
    </row>
    <row r="28" s="58" customFormat="1" ht="69.75" customHeight="1" spans="1:43">
      <c r="A28" s="96"/>
      <c r="B28" s="96"/>
      <c r="C28" s="96"/>
      <c r="D28" s="96"/>
      <c r="E28" s="96"/>
      <c r="F28" s="96"/>
      <c r="G28" s="96"/>
      <c r="H28" s="108" t="s">
        <v>571</v>
      </c>
      <c r="I28" s="96"/>
      <c r="J28" s="103"/>
      <c r="K28" s="103"/>
      <c r="L28" s="103"/>
      <c r="M28" s="103"/>
      <c r="N28" s="96"/>
      <c r="O28" s="96"/>
      <c r="P28" s="96"/>
      <c r="Q28" s="96"/>
      <c r="R28" s="96"/>
      <c r="S28" s="103"/>
      <c r="T28" s="94"/>
      <c r="U28" s="96"/>
      <c r="V28" s="96"/>
      <c r="W28" s="96"/>
      <c r="X28" s="108"/>
      <c r="Y28" s="122" t="s">
        <v>572</v>
      </c>
      <c r="Z28" s="101" t="s">
        <v>509</v>
      </c>
      <c r="AA28" s="101" t="s">
        <v>502</v>
      </c>
      <c r="AB28" s="101" t="s">
        <v>510</v>
      </c>
      <c r="AC28" s="105">
        <v>44187</v>
      </c>
      <c r="AD28" s="105">
        <v>44199</v>
      </c>
      <c r="AE28" s="96" t="s">
        <v>573</v>
      </c>
      <c r="AF28" s="105" t="s">
        <v>495</v>
      </c>
      <c r="AG28" s="105">
        <v>44218</v>
      </c>
      <c r="AH28" s="105">
        <v>44232</v>
      </c>
      <c r="AI28" s="105">
        <v>44247</v>
      </c>
      <c r="AJ28" s="96" t="s">
        <v>574</v>
      </c>
      <c r="AK28" s="105">
        <v>44251</v>
      </c>
      <c r="AL28" s="105">
        <v>44251</v>
      </c>
      <c r="AM28" s="105">
        <v>44268</v>
      </c>
      <c r="AN28" s="105"/>
      <c r="AO28" s="105"/>
      <c r="AP28" s="105"/>
      <c r="AQ28" s="108"/>
    </row>
    <row r="29" s="58" customFormat="1" ht="146.1" customHeight="1" spans="1:43">
      <c r="A29" s="96">
        <v>6</v>
      </c>
      <c r="B29" s="96" t="s">
        <v>59</v>
      </c>
      <c r="C29" s="96" t="s">
        <v>575</v>
      </c>
      <c r="D29" s="101" t="s">
        <v>19</v>
      </c>
      <c r="E29" s="101" t="s">
        <v>23</v>
      </c>
      <c r="F29" s="96">
        <v>2021.01</v>
      </c>
      <c r="G29" s="103">
        <v>2021.05</v>
      </c>
      <c r="H29" s="102" t="s">
        <v>576</v>
      </c>
      <c r="I29" s="103">
        <v>185</v>
      </c>
      <c r="J29" s="103">
        <v>90</v>
      </c>
      <c r="K29" s="103">
        <v>0</v>
      </c>
      <c r="L29" s="103">
        <v>0</v>
      </c>
      <c r="M29" s="103">
        <v>95</v>
      </c>
      <c r="N29" s="103">
        <f>O29+P29</f>
        <v>90</v>
      </c>
      <c r="O29" s="103">
        <v>90</v>
      </c>
      <c r="P29" s="103">
        <v>0</v>
      </c>
      <c r="Q29" s="103">
        <v>0</v>
      </c>
      <c r="R29" s="103">
        <v>0</v>
      </c>
      <c r="S29" s="96">
        <v>65.245404</v>
      </c>
      <c r="T29" s="94">
        <f>S29/N29</f>
        <v>0.724948933333333</v>
      </c>
      <c r="U29" s="96" t="s">
        <v>577</v>
      </c>
      <c r="V29" s="101" t="s">
        <v>26</v>
      </c>
      <c r="W29" s="101" t="s">
        <v>27</v>
      </c>
      <c r="X29" s="96"/>
      <c r="Y29" s="104" t="s">
        <v>578</v>
      </c>
      <c r="Z29" s="101" t="s">
        <v>493</v>
      </c>
      <c r="AA29" s="101" t="s">
        <v>494</v>
      </c>
      <c r="AB29" s="96" t="s">
        <v>495</v>
      </c>
      <c r="AC29" s="105">
        <v>44185</v>
      </c>
      <c r="AD29" s="105" t="s">
        <v>495</v>
      </c>
      <c r="AE29" s="96" t="s">
        <v>495</v>
      </c>
      <c r="AF29" s="105" t="s">
        <v>495</v>
      </c>
      <c r="AG29" s="105" t="s">
        <v>495</v>
      </c>
      <c r="AH29" s="105" t="s">
        <v>495</v>
      </c>
      <c r="AI29" s="105" t="s">
        <v>495</v>
      </c>
      <c r="AJ29" s="105" t="s">
        <v>495</v>
      </c>
      <c r="AK29" s="105" t="s">
        <v>495</v>
      </c>
      <c r="AL29" s="105">
        <v>44228</v>
      </c>
      <c r="AM29" s="105"/>
      <c r="AN29" s="105"/>
      <c r="AO29" s="105"/>
      <c r="AP29" s="105"/>
      <c r="AQ29" s="96"/>
    </row>
    <row r="30" s="58" customFormat="1" ht="73.5" customHeight="1" spans="1:43">
      <c r="A30" s="96">
        <v>7</v>
      </c>
      <c r="B30" s="96" t="s">
        <v>88</v>
      </c>
      <c r="C30" s="101" t="s">
        <v>89</v>
      </c>
      <c r="D30" s="101" t="s">
        <v>19</v>
      </c>
      <c r="E30" s="101" t="s">
        <v>23</v>
      </c>
      <c r="F30" s="96">
        <v>2021.03</v>
      </c>
      <c r="G30" s="123" t="s">
        <v>579</v>
      </c>
      <c r="H30" s="115" t="s">
        <v>580</v>
      </c>
      <c r="I30" s="103">
        <v>2233.48</v>
      </c>
      <c r="J30" s="103">
        <v>0</v>
      </c>
      <c r="K30" s="103">
        <v>2837</v>
      </c>
      <c r="L30" s="103">
        <v>0</v>
      </c>
      <c r="M30" s="103">
        <v>0</v>
      </c>
      <c r="N30" s="103">
        <f>O30+P30</f>
        <v>1093</v>
      </c>
      <c r="O30" s="103">
        <v>0</v>
      </c>
      <c r="P30" s="103">
        <v>1093</v>
      </c>
      <c r="Q30" s="103">
        <v>0</v>
      </c>
      <c r="R30" s="103">
        <v>0</v>
      </c>
      <c r="S30" s="103">
        <v>154.146095</v>
      </c>
      <c r="T30" s="94">
        <f>S30/N30</f>
        <v>0.14103027904849</v>
      </c>
      <c r="U30" s="96" t="s">
        <v>581</v>
      </c>
      <c r="V30" s="101" t="s">
        <v>582</v>
      </c>
      <c r="W30" s="101" t="s">
        <v>583</v>
      </c>
      <c r="X30" s="101" t="s">
        <v>347</v>
      </c>
      <c r="Y30" s="107" t="s">
        <v>584</v>
      </c>
      <c r="Z30" s="101" t="s">
        <v>501</v>
      </c>
      <c r="AA30" s="101" t="s">
        <v>502</v>
      </c>
      <c r="AB30" s="101" t="s">
        <v>503</v>
      </c>
      <c r="AC30" s="105">
        <v>44188</v>
      </c>
      <c r="AD30" s="105">
        <v>44225</v>
      </c>
      <c r="AE30" s="105" t="s">
        <v>585</v>
      </c>
      <c r="AF30" s="105">
        <v>44236</v>
      </c>
      <c r="AG30" s="105">
        <v>44265</v>
      </c>
      <c r="AH30" s="105">
        <v>44298</v>
      </c>
      <c r="AI30" s="105"/>
      <c r="AJ30" s="105"/>
      <c r="AK30" s="105"/>
      <c r="AL30" s="105"/>
      <c r="AM30" s="105"/>
      <c r="AN30" s="105"/>
      <c r="AO30" s="105"/>
      <c r="AP30" s="105"/>
      <c r="AQ30" s="124" t="s">
        <v>586</v>
      </c>
    </row>
    <row r="31" s="58" customFormat="1" ht="123" customHeight="1" spans="1:43">
      <c r="A31" s="96"/>
      <c r="B31" s="96"/>
      <c r="C31" s="96"/>
      <c r="D31" s="96"/>
      <c r="E31" s="96"/>
      <c r="F31" s="96"/>
      <c r="G31" s="123"/>
      <c r="H31" s="115" t="s">
        <v>587</v>
      </c>
      <c r="I31" s="103"/>
      <c r="J31" s="103"/>
      <c r="K31" s="103"/>
      <c r="L31" s="103"/>
      <c r="M31" s="103"/>
      <c r="N31" s="103"/>
      <c r="O31" s="103"/>
      <c r="P31" s="103"/>
      <c r="Q31" s="103"/>
      <c r="R31" s="103"/>
      <c r="S31" s="103"/>
      <c r="T31" s="94"/>
      <c r="U31" s="96"/>
      <c r="V31" s="101" t="s">
        <v>226</v>
      </c>
      <c r="W31" s="125" t="s">
        <v>588</v>
      </c>
      <c r="X31" s="96"/>
      <c r="Y31" s="107" t="s">
        <v>589</v>
      </c>
      <c r="Z31" s="101" t="s">
        <v>501</v>
      </c>
      <c r="AA31" s="101" t="s">
        <v>502</v>
      </c>
      <c r="AB31" s="101" t="s">
        <v>503</v>
      </c>
      <c r="AC31" s="105">
        <v>44188</v>
      </c>
      <c r="AD31" s="105">
        <v>44222</v>
      </c>
      <c r="AE31" s="105" t="s">
        <v>590</v>
      </c>
      <c r="AF31" s="105" t="s">
        <v>495</v>
      </c>
      <c r="AG31" s="105">
        <v>44236</v>
      </c>
      <c r="AH31" s="105">
        <v>44247</v>
      </c>
      <c r="AI31" s="105">
        <v>44270</v>
      </c>
      <c r="AJ31" s="105" t="s">
        <v>591</v>
      </c>
      <c r="AK31" s="105">
        <v>44274</v>
      </c>
      <c r="AL31" s="105">
        <v>44274</v>
      </c>
      <c r="AM31" s="105"/>
      <c r="AN31" s="105"/>
      <c r="AO31" s="105"/>
      <c r="AP31" s="105"/>
      <c r="AQ31" s="96"/>
    </row>
    <row r="32" s="58" customFormat="1" ht="102.75" customHeight="1" spans="1:43">
      <c r="A32" s="96"/>
      <c r="B32" s="96"/>
      <c r="C32" s="96"/>
      <c r="D32" s="96"/>
      <c r="E32" s="96"/>
      <c r="F32" s="96"/>
      <c r="G32" s="123"/>
      <c r="H32" s="115" t="s">
        <v>592</v>
      </c>
      <c r="I32" s="103"/>
      <c r="J32" s="103"/>
      <c r="K32" s="103"/>
      <c r="L32" s="103"/>
      <c r="M32" s="103"/>
      <c r="N32" s="103"/>
      <c r="O32" s="103"/>
      <c r="P32" s="103"/>
      <c r="Q32" s="103"/>
      <c r="R32" s="103"/>
      <c r="S32" s="103"/>
      <c r="T32" s="94"/>
      <c r="U32" s="96"/>
      <c r="V32" s="101" t="s">
        <v>593</v>
      </c>
      <c r="W32" s="101" t="s">
        <v>594</v>
      </c>
      <c r="X32" s="96"/>
      <c r="Y32" s="107" t="s">
        <v>595</v>
      </c>
      <c r="Z32" s="101" t="s">
        <v>501</v>
      </c>
      <c r="AA32" s="101" t="s">
        <v>502</v>
      </c>
      <c r="AB32" s="101" t="s">
        <v>510</v>
      </c>
      <c r="AC32" s="105">
        <v>44240</v>
      </c>
      <c r="AD32" s="105">
        <v>44254</v>
      </c>
      <c r="AE32" s="105" t="s">
        <v>596</v>
      </c>
      <c r="AF32" s="105"/>
      <c r="AG32" s="105"/>
      <c r="AH32" s="105"/>
      <c r="AI32" s="105"/>
      <c r="AJ32" s="105"/>
      <c r="AK32" s="105"/>
      <c r="AL32" s="105">
        <v>44277</v>
      </c>
      <c r="AM32" s="105"/>
      <c r="AN32" s="105"/>
      <c r="AO32" s="105"/>
      <c r="AP32" s="105"/>
      <c r="AQ32" s="96"/>
    </row>
    <row r="33" s="58" customFormat="1" ht="85.5" customHeight="1" spans="1:43">
      <c r="A33" s="96"/>
      <c r="B33" s="96"/>
      <c r="C33" s="96"/>
      <c r="D33" s="96"/>
      <c r="E33" s="96"/>
      <c r="F33" s="96"/>
      <c r="G33" s="123"/>
      <c r="H33" s="115" t="s">
        <v>597</v>
      </c>
      <c r="I33" s="103"/>
      <c r="J33" s="103"/>
      <c r="K33" s="103"/>
      <c r="L33" s="103"/>
      <c r="M33" s="103"/>
      <c r="N33" s="103"/>
      <c r="O33" s="103"/>
      <c r="P33" s="103"/>
      <c r="Q33" s="103"/>
      <c r="R33" s="103"/>
      <c r="S33" s="103"/>
      <c r="T33" s="94"/>
      <c r="U33" s="96"/>
      <c r="V33" s="101" t="s">
        <v>598</v>
      </c>
      <c r="W33" s="101" t="s">
        <v>599</v>
      </c>
      <c r="X33" s="96"/>
      <c r="Y33" s="115" t="s">
        <v>600</v>
      </c>
      <c r="Z33" s="101" t="s">
        <v>501</v>
      </c>
      <c r="AA33" s="101" t="s">
        <v>502</v>
      </c>
      <c r="AB33" s="101" t="s">
        <v>503</v>
      </c>
      <c r="AC33" s="105">
        <v>44236</v>
      </c>
      <c r="AD33" s="105">
        <v>44254</v>
      </c>
      <c r="AE33" s="105" t="s">
        <v>601</v>
      </c>
      <c r="AF33" s="105"/>
      <c r="AG33" s="105"/>
      <c r="AH33" s="105"/>
      <c r="AI33" s="105"/>
      <c r="AJ33" s="105"/>
      <c r="AK33" s="105"/>
      <c r="AL33" s="105">
        <v>44280</v>
      </c>
      <c r="AM33" s="105"/>
      <c r="AN33" s="105"/>
      <c r="AO33" s="105"/>
      <c r="AP33" s="105"/>
      <c r="AQ33" s="96"/>
    </row>
    <row r="34" s="58" customFormat="1" ht="124.5" customHeight="1" spans="1:43">
      <c r="A34" s="96">
        <v>8</v>
      </c>
      <c r="B34" s="96" t="s">
        <v>81</v>
      </c>
      <c r="C34" s="101" t="s">
        <v>82</v>
      </c>
      <c r="D34" s="101" t="s">
        <v>19</v>
      </c>
      <c r="E34" s="101" t="s">
        <v>83</v>
      </c>
      <c r="F34" s="96">
        <v>2020.12</v>
      </c>
      <c r="G34" s="103">
        <v>2021.07</v>
      </c>
      <c r="H34" s="102" t="s">
        <v>602</v>
      </c>
      <c r="I34" s="103">
        <v>300</v>
      </c>
      <c r="J34" s="103">
        <v>300</v>
      </c>
      <c r="K34" s="103">
        <v>0</v>
      </c>
      <c r="L34" s="103">
        <v>0</v>
      </c>
      <c r="M34" s="103">
        <v>0</v>
      </c>
      <c r="N34" s="103">
        <f>O34+P34</f>
        <v>250</v>
      </c>
      <c r="O34" s="103">
        <v>250</v>
      </c>
      <c r="P34" s="103">
        <v>0</v>
      </c>
      <c r="Q34" s="103">
        <v>0</v>
      </c>
      <c r="R34" s="103">
        <v>0</v>
      </c>
      <c r="S34" s="103">
        <v>55.2068</v>
      </c>
      <c r="T34" s="94">
        <f>S34/N34</f>
        <v>0.2208272</v>
      </c>
      <c r="U34" s="96" t="s">
        <v>603</v>
      </c>
      <c r="V34" s="101" t="s">
        <v>97</v>
      </c>
      <c r="W34" s="101" t="s">
        <v>86</v>
      </c>
      <c r="X34" s="101" t="s">
        <v>347</v>
      </c>
      <c r="Y34" s="115" t="s">
        <v>604</v>
      </c>
      <c r="Z34" s="101" t="s">
        <v>501</v>
      </c>
      <c r="AA34" s="101" t="s">
        <v>502</v>
      </c>
      <c r="AB34" s="101" t="s">
        <v>510</v>
      </c>
      <c r="AC34" s="105">
        <v>44195</v>
      </c>
      <c r="AD34" s="105">
        <v>44174</v>
      </c>
      <c r="AE34" s="96" t="s">
        <v>605</v>
      </c>
      <c r="AF34" s="105">
        <v>44226</v>
      </c>
      <c r="AG34" s="105">
        <v>44226</v>
      </c>
      <c r="AH34" s="105">
        <v>44229</v>
      </c>
      <c r="AI34" s="105">
        <v>44236</v>
      </c>
      <c r="AJ34" s="105" t="s">
        <v>606</v>
      </c>
      <c r="AK34" s="105">
        <v>44246</v>
      </c>
      <c r="AL34" s="105">
        <v>44246</v>
      </c>
      <c r="AM34" s="105"/>
      <c r="AN34" s="96">
        <v>20</v>
      </c>
      <c r="AO34" s="96" t="s">
        <v>495</v>
      </c>
      <c r="AP34" s="96" t="s">
        <v>495</v>
      </c>
      <c r="AQ34" s="96"/>
    </row>
    <row r="35" s="58" customFormat="1" ht="112.5" customHeight="1" spans="1:43">
      <c r="A35" s="96">
        <v>9</v>
      </c>
      <c r="B35" s="96" t="s">
        <v>94</v>
      </c>
      <c r="C35" s="126" t="s">
        <v>95</v>
      </c>
      <c r="D35" s="101" t="s">
        <v>19</v>
      </c>
      <c r="E35" s="101" t="s">
        <v>23</v>
      </c>
      <c r="F35" s="96">
        <v>2020.12</v>
      </c>
      <c r="G35" s="103">
        <v>2021.1</v>
      </c>
      <c r="H35" s="102" t="s">
        <v>607</v>
      </c>
      <c r="I35" s="103">
        <v>15000</v>
      </c>
      <c r="J35" s="103">
        <v>4500</v>
      </c>
      <c r="K35" s="103">
        <v>2500</v>
      </c>
      <c r="L35" s="103">
        <v>8000</v>
      </c>
      <c r="M35" s="103">
        <v>0</v>
      </c>
      <c r="N35" s="103">
        <f>O35+P35</f>
        <v>5500</v>
      </c>
      <c r="O35" s="103">
        <f>4500+1000</f>
        <v>5500</v>
      </c>
      <c r="P35" s="103">
        <v>0</v>
      </c>
      <c r="Q35" s="103">
        <v>0</v>
      </c>
      <c r="R35" s="103">
        <v>0</v>
      </c>
      <c r="S35" s="103">
        <v>3586.410285</v>
      </c>
      <c r="T35" s="94">
        <f>S35/N35</f>
        <v>0.652074597272727</v>
      </c>
      <c r="U35" s="96" t="s">
        <v>608</v>
      </c>
      <c r="V35" s="101" t="s">
        <v>97</v>
      </c>
      <c r="W35" s="101" t="s">
        <v>86</v>
      </c>
      <c r="X35" s="101" t="s">
        <v>364</v>
      </c>
      <c r="Y35" s="115" t="s">
        <v>609</v>
      </c>
      <c r="Z35" s="101" t="s">
        <v>501</v>
      </c>
      <c r="AA35" s="101" t="s">
        <v>502</v>
      </c>
      <c r="AB35" s="101" t="s">
        <v>503</v>
      </c>
      <c r="AC35" s="105">
        <v>44200</v>
      </c>
      <c r="AD35" s="105">
        <v>44127</v>
      </c>
      <c r="AE35" s="96" t="s">
        <v>610</v>
      </c>
      <c r="AF35" s="105">
        <v>44185</v>
      </c>
      <c r="AG35" s="105">
        <v>44213</v>
      </c>
      <c r="AH35" s="105">
        <v>44214</v>
      </c>
      <c r="AI35" s="105">
        <v>44235</v>
      </c>
      <c r="AJ35" s="105" t="s">
        <v>611</v>
      </c>
      <c r="AK35" s="105">
        <v>44251</v>
      </c>
      <c r="AL35" s="105">
        <v>44251</v>
      </c>
      <c r="AM35" s="105"/>
      <c r="AN35" s="96">
        <v>90</v>
      </c>
      <c r="AO35" s="96">
        <v>45</v>
      </c>
      <c r="AP35" s="96">
        <v>22</v>
      </c>
      <c r="AQ35" s="96"/>
    </row>
    <row r="36" s="58" customFormat="1" ht="123" customHeight="1" spans="1:43">
      <c r="A36" s="96">
        <v>10</v>
      </c>
      <c r="B36" s="96" t="s">
        <v>107</v>
      </c>
      <c r="C36" s="101" t="s">
        <v>108</v>
      </c>
      <c r="D36" s="101" t="s">
        <v>19</v>
      </c>
      <c r="E36" s="101" t="s">
        <v>23</v>
      </c>
      <c r="F36" s="96">
        <v>2021.01</v>
      </c>
      <c r="G36" s="103">
        <v>2021.12</v>
      </c>
      <c r="H36" s="102" t="s">
        <v>612</v>
      </c>
      <c r="I36" s="103">
        <v>13000</v>
      </c>
      <c r="J36" s="103">
        <v>3000</v>
      </c>
      <c r="K36" s="103">
        <v>3500</v>
      </c>
      <c r="L36" s="103">
        <v>3000</v>
      </c>
      <c r="M36" s="103">
        <v>0</v>
      </c>
      <c r="N36" s="103">
        <f>O36+P36</f>
        <v>5000</v>
      </c>
      <c r="O36" s="103">
        <f>4000+1000</f>
        <v>5000</v>
      </c>
      <c r="P36" s="103">
        <v>0</v>
      </c>
      <c r="Q36" s="103">
        <v>0</v>
      </c>
      <c r="R36" s="103">
        <v>0</v>
      </c>
      <c r="S36" s="103">
        <v>1517.551052</v>
      </c>
      <c r="T36" s="94">
        <f>S36/N36</f>
        <v>0.3035102104</v>
      </c>
      <c r="U36" s="96" t="s">
        <v>613</v>
      </c>
      <c r="V36" s="101" t="s">
        <v>97</v>
      </c>
      <c r="W36" s="101" t="s">
        <v>86</v>
      </c>
      <c r="X36" s="96"/>
      <c r="Y36" s="115" t="s">
        <v>614</v>
      </c>
      <c r="Z36" s="101" t="s">
        <v>501</v>
      </c>
      <c r="AA36" s="101" t="s">
        <v>502</v>
      </c>
      <c r="AB36" s="101" t="s">
        <v>503</v>
      </c>
      <c r="AC36" s="105">
        <v>44232</v>
      </c>
      <c r="AD36" s="105">
        <v>44127</v>
      </c>
      <c r="AE36" s="96" t="s">
        <v>615</v>
      </c>
      <c r="AF36" s="105" t="s">
        <v>495</v>
      </c>
      <c r="AG36" s="105" t="s">
        <v>495</v>
      </c>
      <c r="AH36" s="105">
        <v>44250</v>
      </c>
      <c r="AI36" s="105">
        <v>44270</v>
      </c>
      <c r="AJ36" s="105" t="s">
        <v>616</v>
      </c>
      <c r="AK36" s="105">
        <v>44279</v>
      </c>
      <c r="AL36" s="105">
        <v>44279</v>
      </c>
      <c r="AM36" s="105"/>
      <c r="AN36" s="96">
        <v>90</v>
      </c>
      <c r="AO36" s="96" t="s">
        <v>495</v>
      </c>
      <c r="AP36" s="96" t="s">
        <v>495</v>
      </c>
      <c r="AQ36" s="96"/>
    </row>
    <row r="37" s="58" customFormat="1" ht="57.95" customHeight="1" spans="1:43">
      <c r="A37" s="111">
        <v>11</v>
      </c>
      <c r="B37" s="111" t="s">
        <v>111</v>
      </c>
      <c r="C37" s="127" t="s">
        <v>112</v>
      </c>
      <c r="D37" s="127" t="s">
        <v>19</v>
      </c>
      <c r="E37" s="111" t="s">
        <v>617</v>
      </c>
      <c r="F37" s="111">
        <v>2020.12</v>
      </c>
      <c r="G37" s="111">
        <v>2021.09</v>
      </c>
      <c r="H37" s="118" t="s">
        <v>618</v>
      </c>
      <c r="I37" s="128">
        <v>7215</v>
      </c>
      <c r="J37" s="128">
        <v>1000</v>
      </c>
      <c r="K37" s="128">
        <v>570</v>
      </c>
      <c r="L37" s="128">
        <v>0</v>
      </c>
      <c r="M37" s="128">
        <v>0</v>
      </c>
      <c r="N37" s="128">
        <f>O37+P37</f>
        <v>1000</v>
      </c>
      <c r="O37" s="128">
        <f>500+500</f>
        <v>1000</v>
      </c>
      <c r="P37" s="128">
        <v>0</v>
      </c>
      <c r="Q37" s="128">
        <v>0</v>
      </c>
      <c r="R37" s="128">
        <v>0</v>
      </c>
      <c r="S37" s="128">
        <v>520.582938</v>
      </c>
      <c r="T37" s="129">
        <f>S37/N37</f>
        <v>0.520582938</v>
      </c>
      <c r="U37" s="128" t="s">
        <v>619</v>
      </c>
      <c r="V37" s="130" t="s">
        <v>97</v>
      </c>
      <c r="W37" s="130" t="s">
        <v>86</v>
      </c>
      <c r="X37" s="108"/>
      <c r="Y37" s="107" t="s">
        <v>620</v>
      </c>
      <c r="Z37" s="101" t="s">
        <v>501</v>
      </c>
      <c r="AA37" s="101" t="s">
        <v>502</v>
      </c>
      <c r="AB37" s="101" t="s">
        <v>510</v>
      </c>
      <c r="AC37" s="105">
        <v>44195</v>
      </c>
      <c r="AD37" s="105">
        <v>44174</v>
      </c>
      <c r="AE37" s="96" t="s">
        <v>621</v>
      </c>
      <c r="AF37" s="105">
        <v>44235</v>
      </c>
      <c r="AG37" s="105">
        <v>44277</v>
      </c>
      <c r="AH37" s="105" t="s">
        <v>495</v>
      </c>
      <c r="AI37" s="106" t="s">
        <v>495</v>
      </c>
      <c r="AJ37" s="105" t="s">
        <v>495</v>
      </c>
      <c r="AK37" s="105">
        <v>44280</v>
      </c>
      <c r="AL37" s="105">
        <v>44280</v>
      </c>
      <c r="AM37" s="105"/>
      <c r="AN37" s="96">
        <v>20</v>
      </c>
      <c r="AO37" s="105"/>
      <c r="AP37" s="105"/>
      <c r="AQ37" s="108"/>
    </row>
    <row r="38" s="58" customFormat="1" ht="54.75" customHeight="1" spans="1:43">
      <c r="A38" s="114"/>
      <c r="B38" s="114"/>
      <c r="C38" s="114"/>
      <c r="D38" s="114"/>
      <c r="E38" s="114"/>
      <c r="F38" s="114"/>
      <c r="G38" s="114"/>
      <c r="H38" s="108" t="s">
        <v>622</v>
      </c>
      <c r="I38" s="131"/>
      <c r="J38" s="131"/>
      <c r="K38" s="131"/>
      <c r="L38" s="131"/>
      <c r="M38" s="131"/>
      <c r="N38" s="131"/>
      <c r="O38" s="131"/>
      <c r="P38" s="131"/>
      <c r="Q38" s="131"/>
      <c r="R38" s="131"/>
      <c r="S38" s="131"/>
      <c r="T38" s="132"/>
      <c r="U38" s="131"/>
      <c r="V38" s="131"/>
      <c r="W38" s="131"/>
      <c r="X38" s="108"/>
      <c r="Y38" s="107" t="s">
        <v>623</v>
      </c>
      <c r="Z38" s="101" t="s">
        <v>501</v>
      </c>
      <c r="AA38" s="101" t="s">
        <v>502</v>
      </c>
      <c r="AB38" s="101" t="s">
        <v>510</v>
      </c>
      <c r="AC38" s="105">
        <v>44195</v>
      </c>
      <c r="AD38" s="105">
        <v>44174</v>
      </c>
      <c r="AE38" s="96" t="s">
        <v>624</v>
      </c>
      <c r="AF38" s="105">
        <v>44235</v>
      </c>
      <c r="AG38" s="105">
        <v>44277</v>
      </c>
      <c r="AH38" s="105" t="s">
        <v>495</v>
      </c>
      <c r="AI38" s="106" t="s">
        <v>495</v>
      </c>
      <c r="AJ38" s="105" t="s">
        <v>495</v>
      </c>
      <c r="AK38" s="105">
        <v>44280</v>
      </c>
      <c r="AL38" s="105">
        <v>44280</v>
      </c>
      <c r="AM38" s="105"/>
      <c r="AN38" s="96">
        <v>20</v>
      </c>
      <c r="AO38" s="105"/>
      <c r="AP38" s="105"/>
      <c r="AQ38" s="96"/>
    </row>
    <row r="39" s="58" customFormat="1" ht="51.75" customHeight="1" spans="1:43">
      <c r="A39" s="114"/>
      <c r="B39" s="114"/>
      <c r="C39" s="114"/>
      <c r="D39" s="114"/>
      <c r="E39" s="114"/>
      <c r="F39" s="114"/>
      <c r="G39" s="114"/>
      <c r="H39" s="108" t="s">
        <v>625</v>
      </c>
      <c r="I39" s="131"/>
      <c r="J39" s="131"/>
      <c r="K39" s="131"/>
      <c r="L39" s="131"/>
      <c r="M39" s="131"/>
      <c r="N39" s="131"/>
      <c r="O39" s="131"/>
      <c r="P39" s="131"/>
      <c r="Q39" s="131"/>
      <c r="R39" s="131"/>
      <c r="S39" s="131"/>
      <c r="T39" s="132"/>
      <c r="U39" s="131"/>
      <c r="V39" s="131"/>
      <c r="W39" s="131"/>
      <c r="X39" s="108"/>
      <c r="Y39" s="107" t="s">
        <v>626</v>
      </c>
      <c r="Z39" s="101" t="s">
        <v>501</v>
      </c>
      <c r="AA39" s="101" t="s">
        <v>502</v>
      </c>
      <c r="AB39" s="101" t="s">
        <v>510</v>
      </c>
      <c r="AC39" s="105">
        <v>44194</v>
      </c>
      <c r="AD39" s="105">
        <v>44174</v>
      </c>
      <c r="AE39" s="96" t="s">
        <v>627</v>
      </c>
      <c r="AF39" s="105">
        <v>44235</v>
      </c>
      <c r="AG39" s="105">
        <v>44255</v>
      </c>
      <c r="AH39" s="105" t="s">
        <v>495</v>
      </c>
      <c r="AI39" s="105" t="s">
        <v>495</v>
      </c>
      <c r="AJ39" s="105" t="s">
        <v>495</v>
      </c>
      <c r="AK39" s="105">
        <v>44263</v>
      </c>
      <c r="AL39" s="105">
        <v>44263</v>
      </c>
      <c r="AM39" s="105"/>
      <c r="AN39" s="96">
        <v>20</v>
      </c>
      <c r="AO39" s="96">
        <v>6</v>
      </c>
      <c r="AP39" s="105"/>
      <c r="AQ39" s="108"/>
    </row>
    <row r="40" s="58" customFormat="1" ht="60.75" customHeight="1" spans="1:43">
      <c r="A40" s="114"/>
      <c r="B40" s="114"/>
      <c r="C40" s="114"/>
      <c r="D40" s="114"/>
      <c r="E40" s="114"/>
      <c r="F40" s="114"/>
      <c r="G40" s="114"/>
      <c r="H40" s="108" t="s">
        <v>628</v>
      </c>
      <c r="I40" s="131"/>
      <c r="J40" s="131"/>
      <c r="K40" s="131"/>
      <c r="L40" s="131"/>
      <c r="M40" s="131"/>
      <c r="N40" s="131"/>
      <c r="O40" s="131"/>
      <c r="P40" s="131"/>
      <c r="Q40" s="131"/>
      <c r="R40" s="131"/>
      <c r="S40" s="131"/>
      <c r="T40" s="132"/>
      <c r="U40" s="131"/>
      <c r="V40" s="131"/>
      <c r="W40" s="131"/>
      <c r="X40" s="108"/>
      <c r="Y40" s="107" t="s">
        <v>629</v>
      </c>
      <c r="Z40" s="101" t="s">
        <v>501</v>
      </c>
      <c r="AA40" s="101" t="s">
        <v>502</v>
      </c>
      <c r="AB40" s="101" t="s">
        <v>510</v>
      </c>
      <c r="AC40" s="105">
        <v>44194</v>
      </c>
      <c r="AD40" s="105">
        <v>44174</v>
      </c>
      <c r="AE40" s="96" t="s">
        <v>630</v>
      </c>
      <c r="AF40" s="105">
        <v>44235</v>
      </c>
      <c r="AG40" s="105">
        <v>44255</v>
      </c>
      <c r="AH40" s="105" t="s">
        <v>495</v>
      </c>
      <c r="AI40" s="105" t="s">
        <v>495</v>
      </c>
      <c r="AJ40" s="105" t="s">
        <v>495</v>
      </c>
      <c r="AK40" s="105">
        <v>44263</v>
      </c>
      <c r="AL40" s="105">
        <v>44263</v>
      </c>
      <c r="AM40" s="105"/>
      <c r="AN40" s="96">
        <v>20</v>
      </c>
      <c r="AO40" s="96">
        <v>6</v>
      </c>
      <c r="AP40" s="105"/>
      <c r="AQ40" s="108"/>
    </row>
    <row r="41" s="58" customFormat="1" ht="71.1" customHeight="1" spans="1:43">
      <c r="A41" s="114"/>
      <c r="B41" s="114"/>
      <c r="C41" s="114"/>
      <c r="D41" s="114"/>
      <c r="E41" s="114"/>
      <c r="F41" s="114"/>
      <c r="G41" s="114"/>
      <c r="H41" s="108" t="s">
        <v>631</v>
      </c>
      <c r="I41" s="131"/>
      <c r="J41" s="131"/>
      <c r="K41" s="131"/>
      <c r="L41" s="131"/>
      <c r="M41" s="131"/>
      <c r="N41" s="131"/>
      <c r="O41" s="131"/>
      <c r="P41" s="131"/>
      <c r="Q41" s="131"/>
      <c r="R41" s="131"/>
      <c r="S41" s="131"/>
      <c r="T41" s="132"/>
      <c r="U41" s="131"/>
      <c r="V41" s="131"/>
      <c r="W41" s="131"/>
      <c r="X41" s="108"/>
      <c r="Y41" s="107" t="s">
        <v>632</v>
      </c>
      <c r="Z41" s="101" t="s">
        <v>501</v>
      </c>
      <c r="AA41" s="101" t="s">
        <v>502</v>
      </c>
      <c r="AB41" s="101" t="s">
        <v>510</v>
      </c>
      <c r="AC41" s="105">
        <v>44173</v>
      </c>
      <c r="AD41" s="105">
        <v>44174</v>
      </c>
      <c r="AE41" s="96" t="s">
        <v>633</v>
      </c>
      <c r="AF41" s="105">
        <v>44235</v>
      </c>
      <c r="AG41" s="105">
        <v>44255</v>
      </c>
      <c r="AH41" s="105" t="s">
        <v>495</v>
      </c>
      <c r="AI41" s="105" t="s">
        <v>495</v>
      </c>
      <c r="AJ41" s="105" t="s">
        <v>495</v>
      </c>
      <c r="AK41" s="105">
        <v>44263</v>
      </c>
      <c r="AL41" s="105">
        <v>44263</v>
      </c>
      <c r="AM41" s="105"/>
      <c r="AN41" s="105"/>
      <c r="AO41" s="105"/>
      <c r="AP41" s="105"/>
      <c r="AQ41" s="108"/>
    </row>
    <row r="42" s="58" customFormat="1" ht="52.5" customHeight="1" spans="1:43">
      <c r="A42" s="114"/>
      <c r="B42" s="114"/>
      <c r="C42" s="114"/>
      <c r="D42" s="114"/>
      <c r="E42" s="114"/>
      <c r="F42" s="114"/>
      <c r="G42" s="114"/>
      <c r="H42" s="108" t="s">
        <v>634</v>
      </c>
      <c r="I42" s="131"/>
      <c r="J42" s="131"/>
      <c r="K42" s="131"/>
      <c r="L42" s="131"/>
      <c r="M42" s="131"/>
      <c r="N42" s="131"/>
      <c r="O42" s="131"/>
      <c r="P42" s="131"/>
      <c r="Q42" s="131"/>
      <c r="R42" s="131"/>
      <c r="S42" s="131"/>
      <c r="T42" s="132"/>
      <c r="U42" s="131"/>
      <c r="V42" s="131"/>
      <c r="W42" s="131"/>
      <c r="X42" s="108"/>
      <c r="Y42" s="107" t="s">
        <v>635</v>
      </c>
      <c r="Z42" s="101" t="s">
        <v>501</v>
      </c>
      <c r="AA42" s="101" t="s">
        <v>502</v>
      </c>
      <c r="AB42" s="101" t="s">
        <v>503</v>
      </c>
      <c r="AC42" s="105">
        <v>44234</v>
      </c>
      <c r="AD42" s="105">
        <v>44237</v>
      </c>
      <c r="AE42" s="96" t="s">
        <v>636</v>
      </c>
      <c r="AF42" s="105">
        <v>44278</v>
      </c>
      <c r="AG42" s="105">
        <v>44280</v>
      </c>
      <c r="AH42" s="105">
        <v>44280</v>
      </c>
      <c r="AI42" s="105">
        <v>44306</v>
      </c>
      <c r="AJ42" s="105"/>
      <c r="AK42" s="105"/>
      <c r="AL42" s="105"/>
      <c r="AM42" s="105"/>
      <c r="AN42" s="105"/>
      <c r="AO42" s="105"/>
      <c r="AP42" s="105"/>
      <c r="AQ42" s="96"/>
    </row>
    <row r="43" s="58" customFormat="1" ht="39.75" customHeight="1" spans="1:43">
      <c r="A43" s="114"/>
      <c r="B43" s="114"/>
      <c r="C43" s="114"/>
      <c r="D43" s="114"/>
      <c r="E43" s="114"/>
      <c r="F43" s="114"/>
      <c r="G43" s="114"/>
      <c r="H43" s="108" t="s">
        <v>637</v>
      </c>
      <c r="I43" s="131"/>
      <c r="J43" s="131"/>
      <c r="K43" s="131"/>
      <c r="L43" s="131"/>
      <c r="M43" s="131"/>
      <c r="N43" s="131"/>
      <c r="O43" s="131"/>
      <c r="P43" s="131"/>
      <c r="Q43" s="131"/>
      <c r="R43" s="131"/>
      <c r="S43" s="131"/>
      <c r="T43" s="132"/>
      <c r="U43" s="131"/>
      <c r="V43" s="131"/>
      <c r="W43" s="131"/>
      <c r="X43" s="108"/>
      <c r="Y43" s="115" t="s">
        <v>638</v>
      </c>
      <c r="Z43" s="101" t="s">
        <v>501</v>
      </c>
      <c r="AA43" s="101" t="s">
        <v>502</v>
      </c>
      <c r="AB43" s="133" t="s">
        <v>510</v>
      </c>
      <c r="AC43" s="105">
        <v>44236</v>
      </c>
      <c r="AD43" s="105">
        <v>44243</v>
      </c>
      <c r="AE43" s="96" t="s">
        <v>639</v>
      </c>
      <c r="AF43" s="105"/>
      <c r="AG43" s="105"/>
      <c r="AH43" s="105" t="s">
        <v>495</v>
      </c>
      <c r="AI43" s="105" t="s">
        <v>495</v>
      </c>
      <c r="AJ43" s="105" t="s">
        <v>495</v>
      </c>
      <c r="AK43" s="105">
        <v>44273</v>
      </c>
      <c r="AL43" s="105">
        <v>44273</v>
      </c>
      <c r="AM43" s="105"/>
      <c r="AN43" s="105"/>
      <c r="AO43" s="105"/>
      <c r="AP43" s="105"/>
      <c r="AQ43" s="96"/>
    </row>
    <row r="44" s="58" customFormat="1" ht="43.9" customHeight="1" spans="1:43">
      <c r="A44" s="114"/>
      <c r="B44" s="114"/>
      <c r="C44" s="114"/>
      <c r="D44" s="114"/>
      <c r="E44" s="114"/>
      <c r="F44" s="114"/>
      <c r="G44" s="114"/>
      <c r="H44" s="108" t="s">
        <v>640</v>
      </c>
      <c r="I44" s="131"/>
      <c r="J44" s="131"/>
      <c r="K44" s="131"/>
      <c r="L44" s="131"/>
      <c r="M44" s="131"/>
      <c r="N44" s="131"/>
      <c r="O44" s="131"/>
      <c r="P44" s="131"/>
      <c r="Q44" s="131"/>
      <c r="R44" s="131"/>
      <c r="S44" s="131"/>
      <c r="T44" s="132"/>
      <c r="U44" s="131"/>
      <c r="V44" s="131"/>
      <c r="W44" s="131"/>
      <c r="X44" s="108"/>
      <c r="Y44" s="107" t="s">
        <v>641</v>
      </c>
      <c r="Z44" s="101" t="s">
        <v>501</v>
      </c>
      <c r="AA44" s="101" t="s">
        <v>502</v>
      </c>
      <c r="AB44" s="133" t="s">
        <v>510</v>
      </c>
      <c r="AC44" s="105">
        <v>44237</v>
      </c>
      <c r="AD44" s="105">
        <v>44237</v>
      </c>
      <c r="AE44" s="96" t="s">
        <v>642</v>
      </c>
      <c r="AF44" s="105"/>
      <c r="AG44" s="105"/>
      <c r="AH44" s="105" t="s">
        <v>495</v>
      </c>
      <c r="AI44" s="105" t="s">
        <v>495</v>
      </c>
      <c r="AJ44" s="105" t="s">
        <v>495</v>
      </c>
      <c r="AK44" s="105">
        <v>44280</v>
      </c>
      <c r="AL44" s="105">
        <v>44280</v>
      </c>
      <c r="AM44" s="105"/>
      <c r="AN44" s="105"/>
      <c r="AO44" s="105"/>
      <c r="AP44" s="105"/>
      <c r="AQ44" s="96"/>
    </row>
    <row r="45" s="58" customFormat="1" ht="51.75" customHeight="1" spans="1:43">
      <c r="A45" s="114"/>
      <c r="B45" s="114"/>
      <c r="C45" s="114"/>
      <c r="D45" s="114"/>
      <c r="E45" s="114"/>
      <c r="F45" s="114"/>
      <c r="G45" s="114"/>
      <c r="H45" s="108" t="s">
        <v>643</v>
      </c>
      <c r="I45" s="131"/>
      <c r="J45" s="131"/>
      <c r="K45" s="131"/>
      <c r="L45" s="131"/>
      <c r="M45" s="131"/>
      <c r="N45" s="131"/>
      <c r="O45" s="131"/>
      <c r="P45" s="131"/>
      <c r="Q45" s="131"/>
      <c r="R45" s="131"/>
      <c r="S45" s="131"/>
      <c r="T45" s="132"/>
      <c r="U45" s="131"/>
      <c r="V45" s="131"/>
      <c r="W45" s="131"/>
      <c r="X45" s="108"/>
      <c r="Y45" s="107" t="s">
        <v>644</v>
      </c>
      <c r="Z45" s="101" t="s">
        <v>501</v>
      </c>
      <c r="AA45" s="101" t="s">
        <v>502</v>
      </c>
      <c r="AB45" s="101" t="s">
        <v>503</v>
      </c>
      <c r="AC45" s="105">
        <v>44229</v>
      </c>
      <c r="AD45" s="105">
        <v>44229</v>
      </c>
      <c r="AE45" s="96" t="s">
        <v>645</v>
      </c>
      <c r="AF45" s="105"/>
      <c r="AG45" s="105"/>
      <c r="AH45" s="105">
        <v>43927</v>
      </c>
      <c r="AI45" s="105">
        <v>44312</v>
      </c>
      <c r="AJ45" s="105"/>
      <c r="AK45" s="105"/>
      <c r="AL45" s="105"/>
      <c r="AM45" s="105"/>
      <c r="AN45" s="105"/>
      <c r="AO45" s="105"/>
      <c r="AP45" s="105"/>
      <c r="AQ45" s="96"/>
    </row>
    <row r="46" s="58" customFormat="1" ht="60.75" customHeight="1" spans="1:43">
      <c r="A46" s="114"/>
      <c r="B46" s="114"/>
      <c r="C46" s="114"/>
      <c r="D46" s="114"/>
      <c r="E46" s="114"/>
      <c r="F46" s="114"/>
      <c r="G46" s="114"/>
      <c r="H46" s="108" t="s">
        <v>646</v>
      </c>
      <c r="I46" s="131"/>
      <c r="J46" s="131"/>
      <c r="K46" s="131"/>
      <c r="L46" s="131"/>
      <c r="M46" s="131"/>
      <c r="N46" s="131"/>
      <c r="O46" s="131"/>
      <c r="P46" s="131"/>
      <c r="Q46" s="131"/>
      <c r="R46" s="131"/>
      <c r="S46" s="131"/>
      <c r="T46" s="132"/>
      <c r="U46" s="131"/>
      <c r="V46" s="131"/>
      <c r="W46" s="131"/>
      <c r="X46" s="108"/>
      <c r="Y46" s="107" t="s">
        <v>647</v>
      </c>
      <c r="Z46" s="101" t="s">
        <v>501</v>
      </c>
      <c r="AA46" s="101" t="s">
        <v>502</v>
      </c>
      <c r="AB46" s="133" t="s">
        <v>510</v>
      </c>
      <c r="AC46" s="105">
        <v>44244</v>
      </c>
      <c r="AD46" s="105">
        <v>44244</v>
      </c>
      <c r="AE46" s="96" t="s">
        <v>648</v>
      </c>
      <c r="AF46" s="105"/>
      <c r="AG46" s="105"/>
      <c r="AH46" s="105"/>
      <c r="AI46" s="105"/>
      <c r="AJ46" s="105"/>
      <c r="AL46" s="105">
        <v>44275</v>
      </c>
      <c r="AM46" s="105"/>
      <c r="AN46" s="105"/>
      <c r="AO46" s="105"/>
      <c r="AP46" s="105"/>
      <c r="AQ46" s="96"/>
    </row>
    <row r="47" s="58" customFormat="1" ht="55.5" customHeight="1" spans="1:43">
      <c r="A47" s="114"/>
      <c r="B47" s="114"/>
      <c r="C47" s="114"/>
      <c r="D47" s="114"/>
      <c r="E47" s="114"/>
      <c r="F47" s="114"/>
      <c r="G47" s="114"/>
      <c r="H47" s="108" t="s">
        <v>649</v>
      </c>
      <c r="I47" s="131"/>
      <c r="J47" s="131"/>
      <c r="K47" s="131"/>
      <c r="L47" s="131"/>
      <c r="M47" s="131"/>
      <c r="N47" s="131"/>
      <c r="O47" s="131"/>
      <c r="P47" s="131"/>
      <c r="Q47" s="131"/>
      <c r="R47" s="131"/>
      <c r="S47" s="131"/>
      <c r="T47" s="132"/>
      <c r="U47" s="131"/>
      <c r="V47" s="131"/>
      <c r="W47" s="131"/>
      <c r="X47" s="108"/>
      <c r="Y47" s="107" t="s">
        <v>650</v>
      </c>
      <c r="Z47" s="101" t="s">
        <v>501</v>
      </c>
      <c r="AA47" s="101" t="s">
        <v>502</v>
      </c>
      <c r="AB47" s="101" t="s">
        <v>503</v>
      </c>
      <c r="AC47" s="105">
        <v>44245</v>
      </c>
      <c r="AD47" s="105">
        <v>44245</v>
      </c>
      <c r="AE47" s="96" t="s">
        <v>651</v>
      </c>
      <c r="AF47" s="105">
        <v>44247</v>
      </c>
      <c r="AG47" s="105">
        <v>44277</v>
      </c>
      <c r="AH47" s="105">
        <v>44280</v>
      </c>
      <c r="AI47" s="105">
        <v>44302</v>
      </c>
      <c r="AJ47" s="105"/>
      <c r="AK47" s="105"/>
      <c r="AL47" s="105"/>
      <c r="AM47" s="105"/>
      <c r="AN47" s="105"/>
      <c r="AO47" s="105"/>
      <c r="AP47" s="105"/>
      <c r="AQ47" s="96"/>
    </row>
    <row r="48" s="58" customFormat="1" ht="51" customHeight="1" spans="1:43">
      <c r="A48" s="117"/>
      <c r="B48" s="117"/>
      <c r="C48" s="117"/>
      <c r="D48" s="117"/>
      <c r="E48" s="117"/>
      <c r="F48" s="117"/>
      <c r="G48" s="117"/>
      <c r="H48" s="108" t="s">
        <v>652</v>
      </c>
      <c r="I48" s="134"/>
      <c r="J48" s="134"/>
      <c r="K48" s="134"/>
      <c r="L48" s="134"/>
      <c r="M48" s="134"/>
      <c r="N48" s="134"/>
      <c r="O48" s="134"/>
      <c r="P48" s="134"/>
      <c r="Q48" s="134"/>
      <c r="R48" s="134"/>
      <c r="S48" s="134"/>
      <c r="T48" s="135"/>
      <c r="U48" s="134"/>
      <c r="V48" s="134"/>
      <c r="W48" s="134"/>
      <c r="X48" s="108"/>
      <c r="Y48" s="107" t="s">
        <v>653</v>
      </c>
      <c r="Z48" s="101" t="s">
        <v>501</v>
      </c>
      <c r="AA48" s="101" t="s">
        <v>502</v>
      </c>
      <c r="AB48" s="101" t="s">
        <v>503</v>
      </c>
      <c r="AC48" s="105">
        <v>44247</v>
      </c>
      <c r="AD48" s="105">
        <v>44247</v>
      </c>
      <c r="AE48" s="96" t="s">
        <v>654</v>
      </c>
      <c r="AF48" s="105">
        <v>44267</v>
      </c>
      <c r="AG48" s="105">
        <v>44278</v>
      </c>
      <c r="AH48" s="105">
        <v>44280</v>
      </c>
      <c r="AI48" s="105">
        <v>44307</v>
      </c>
      <c r="AJ48" s="105"/>
      <c r="AK48" s="105"/>
      <c r="AL48" s="105"/>
      <c r="AM48" s="105"/>
      <c r="AN48" s="105"/>
      <c r="AO48" s="105"/>
      <c r="AP48" s="105"/>
      <c r="AQ48" s="96"/>
    </row>
    <row r="49" s="1" customFormat="1" ht="87.75" customHeight="1" spans="1:43">
      <c r="A49" s="96">
        <v>12</v>
      </c>
      <c r="B49" s="96" t="s">
        <v>187</v>
      </c>
      <c r="C49" s="136" t="s">
        <v>188</v>
      </c>
      <c r="D49" s="101" t="s">
        <v>19</v>
      </c>
      <c r="E49" s="101" t="s">
        <v>23</v>
      </c>
      <c r="F49" s="96">
        <v>2020.12</v>
      </c>
      <c r="G49" s="103">
        <v>2021.07</v>
      </c>
      <c r="H49" s="102" t="s">
        <v>655</v>
      </c>
      <c r="I49" s="103">
        <v>503</v>
      </c>
      <c r="J49" s="103">
        <v>503</v>
      </c>
      <c r="K49" s="103">
        <v>0</v>
      </c>
      <c r="L49" s="103">
        <v>0</v>
      </c>
      <c r="M49" s="103">
        <v>0</v>
      </c>
      <c r="N49" s="103">
        <v>503</v>
      </c>
      <c r="O49" s="103">
        <v>503</v>
      </c>
      <c r="P49" s="103">
        <v>0</v>
      </c>
      <c r="Q49" s="103">
        <v>0</v>
      </c>
      <c r="R49" s="103">
        <v>0</v>
      </c>
      <c r="S49" s="103">
        <v>95.712567</v>
      </c>
      <c r="T49" s="94">
        <f>S49/N49</f>
        <v>0.190283433399602</v>
      </c>
      <c r="U49" s="101" t="s">
        <v>393</v>
      </c>
      <c r="V49" s="101" t="s">
        <v>97</v>
      </c>
      <c r="W49" s="101" t="s">
        <v>86</v>
      </c>
      <c r="X49" s="97"/>
      <c r="Y49" s="107" t="s">
        <v>656</v>
      </c>
      <c r="Z49" s="101" t="s">
        <v>501</v>
      </c>
      <c r="AA49" s="101" t="s">
        <v>502</v>
      </c>
      <c r="AB49" s="133" t="s">
        <v>510</v>
      </c>
      <c r="AC49" s="109">
        <v>44195</v>
      </c>
      <c r="AD49" s="105">
        <v>44174</v>
      </c>
      <c r="AE49" s="96" t="s">
        <v>657</v>
      </c>
      <c r="AF49" s="109">
        <v>44235</v>
      </c>
      <c r="AG49" s="109">
        <v>44251</v>
      </c>
      <c r="AH49" s="109" t="s">
        <v>495</v>
      </c>
      <c r="AI49" s="109" t="s">
        <v>495</v>
      </c>
      <c r="AJ49" s="109" t="s">
        <v>495</v>
      </c>
      <c r="AK49" s="109">
        <v>44263</v>
      </c>
      <c r="AL49" s="109">
        <v>44263</v>
      </c>
      <c r="AM49" s="109"/>
      <c r="AN49" s="97">
        <v>20</v>
      </c>
      <c r="AO49" s="109" t="s">
        <v>495</v>
      </c>
      <c r="AP49" s="109" t="s">
        <v>495</v>
      </c>
      <c r="AQ49" s="96"/>
    </row>
    <row r="50" s="1" customFormat="1" ht="147" customHeight="1" spans="1:43">
      <c r="A50" s="96">
        <v>13</v>
      </c>
      <c r="B50" s="96" t="s">
        <v>140</v>
      </c>
      <c r="C50" s="101" t="s">
        <v>141</v>
      </c>
      <c r="D50" s="101" t="s">
        <v>19</v>
      </c>
      <c r="E50" s="137" t="s">
        <v>23</v>
      </c>
      <c r="F50" s="96">
        <v>2021.01</v>
      </c>
      <c r="G50" s="103">
        <v>2021.12</v>
      </c>
      <c r="H50" s="138" t="s">
        <v>658</v>
      </c>
      <c r="I50" s="103">
        <v>450</v>
      </c>
      <c r="J50" s="103">
        <v>0</v>
      </c>
      <c r="K50" s="103">
        <v>250</v>
      </c>
      <c r="L50" s="103">
        <v>0</v>
      </c>
      <c r="M50" s="103">
        <v>200</v>
      </c>
      <c r="N50" s="103">
        <v>164.56</v>
      </c>
      <c r="O50" s="103">
        <v>0</v>
      </c>
      <c r="P50" s="103">
        <v>164.56</v>
      </c>
      <c r="Q50" s="103">
        <v>0</v>
      </c>
      <c r="R50" s="103">
        <v>0</v>
      </c>
      <c r="S50" s="103">
        <v>164.56</v>
      </c>
      <c r="T50" s="94">
        <f>S50/N50</f>
        <v>1</v>
      </c>
      <c r="U50" s="96" t="s">
        <v>659</v>
      </c>
      <c r="V50" s="101" t="s">
        <v>97</v>
      </c>
      <c r="W50" s="101" t="s">
        <v>86</v>
      </c>
      <c r="X50" s="97"/>
      <c r="Y50" s="107" t="s">
        <v>660</v>
      </c>
      <c r="Z50" s="101" t="s">
        <v>509</v>
      </c>
      <c r="AA50" s="101" t="s">
        <v>502</v>
      </c>
      <c r="AB50" s="101" t="s">
        <v>503</v>
      </c>
      <c r="AC50" s="109">
        <v>44199</v>
      </c>
      <c r="AD50" s="105">
        <v>44194</v>
      </c>
      <c r="AE50" s="96" t="s">
        <v>661</v>
      </c>
      <c r="AF50" s="109" t="s">
        <v>495</v>
      </c>
      <c r="AG50" s="109">
        <v>44208</v>
      </c>
      <c r="AH50" s="109">
        <v>44209</v>
      </c>
      <c r="AI50" s="109">
        <v>44232</v>
      </c>
      <c r="AJ50" s="105" t="s">
        <v>662</v>
      </c>
      <c r="AK50" s="109">
        <v>44235</v>
      </c>
      <c r="AL50" s="109">
        <v>44235</v>
      </c>
      <c r="AM50" s="109"/>
      <c r="AN50" s="97">
        <v>170</v>
      </c>
      <c r="AO50" s="97">
        <v>170</v>
      </c>
      <c r="AP50" s="97">
        <v>170</v>
      </c>
      <c r="AQ50" s="139"/>
    </row>
    <row r="51" s="1" customFormat="1" ht="189.95" customHeight="1" spans="1:43">
      <c r="A51" s="96">
        <v>14</v>
      </c>
      <c r="B51" s="96" t="s">
        <v>149</v>
      </c>
      <c r="C51" s="101" t="s">
        <v>663</v>
      </c>
      <c r="D51" s="101" t="s">
        <v>19</v>
      </c>
      <c r="E51" s="137" t="s">
        <v>23</v>
      </c>
      <c r="F51" s="96">
        <v>2021.01</v>
      </c>
      <c r="G51" s="103">
        <v>2021.06</v>
      </c>
      <c r="H51" s="138" t="s">
        <v>664</v>
      </c>
      <c r="I51" s="103">
        <f>1117.15+108.2</f>
        <v>1225.35</v>
      </c>
      <c r="J51" s="103">
        <v>1550.9</v>
      </c>
      <c r="K51" s="103">
        <v>0</v>
      </c>
      <c r="L51" s="103">
        <v>0</v>
      </c>
      <c r="M51" s="103"/>
      <c r="N51" s="103">
        <v>850</v>
      </c>
      <c r="O51" s="103">
        <v>800</v>
      </c>
      <c r="P51" s="103">
        <v>0</v>
      </c>
      <c r="Q51" s="103">
        <v>0</v>
      </c>
      <c r="R51" s="103">
        <v>0</v>
      </c>
      <c r="S51" s="103">
        <v>2.465</v>
      </c>
      <c r="T51" s="94">
        <f>S51/N51</f>
        <v>0.0029</v>
      </c>
      <c r="U51" s="103"/>
      <c r="V51" s="101" t="s">
        <v>152</v>
      </c>
      <c r="W51" s="101" t="s">
        <v>153</v>
      </c>
      <c r="X51" s="103"/>
      <c r="Y51" s="140" t="s">
        <v>665</v>
      </c>
      <c r="Z51" s="120" t="s">
        <v>509</v>
      </c>
      <c r="AA51" s="120" t="s">
        <v>502</v>
      </c>
      <c r="AB51" s="120" t="s">
        <v>503</v>
      </c>
      <c r="AC51" s="105">
        <v>44223</v>
      </c>
      <c r="AD51" s="105">
        <v>44212</v>
      </c>
      <c r="AE51" s="103" t="s">
        <v>666</v>
      </c>
      <c r="AF51" s="103" t="s">
        <v>495</v>
      </c>
      <c r="AG51" s="103"/>
      <c r="AH51" s="105">
        <v>44246</v>
      </c>
      <c r="AI51" s="105">
        <v>44267</v>
      </c>
      <c r="AJ51" s="103" t="s">
        <v>667</v>
      </c>
      <c r="AK51" s="105">
        <v>44271</v>
      </c>
      <c r="AL51" s="105">
        <v>44271</v>
      </c>
      <c r="AM51" s="110"/>
      <c r="AN51" s="128"/>
      <c r="AO51" s="128"/>
      <c r="AP51" s="128"/>
      <c r="AQ51" s="103"/>
    </row>
    <row r="52" s="1" customFormat="1" ht="314.1" customHeight="1" spans="1:43">
      <c r="A52" s="96"/>
      <c r="B52" s="96"/>
      <c r="C52" s="96"/>
      <c r="D52" s="96"/>
      <c r="E52" s="141"/>
      <c r="F52" s="96"/>
      <c r="G52" s="103"/>
      <c r="H52" s="112"/>
      <c r="I52" s="103"/>
      <c r="J52" s="103"/>
      <c r="K52" s="103"/>
      <c r="L52" s="103"/>
      <c r="M52" s="103"/>
      <c r="N52" s="103"/>
      <c r="O52" s="103"/>
      <c r="P52" s="103"/>
      <c r="Q52" s="103"/>
      <c r="R52" s="103"/>
      <c r="S52" s="103"/>
      <c r="T52" s="94"/>
      <c r="U52" s="103"/>
      <c r="V52" s="96"/>
      <c r="W52" s="96"/>
      <c r="X52" s="103"/>
      <c r="Y52" s="140"/>
      <c r="Z52" s="103"/>
      <c r="AA52" s="103"/>
      <c r="AB52" s="103"/>
      <c r="AC52" s="105"/>
      <c r="AD52" s="105"/>
      <c r="AE52" s="103"/>
      <c r="AF52" s="103"/>
      <c r="AG52" s="103"/>
      <c r="AH52" s="105"/>
      <c r="AI52" s="105"/>
      <c r="AJ52" s="103"/>
      <c r="AK52" s="105"/>
      <c r="AL52" s="105"/>
      <c r="AM52" s="116"/>
      <c r="AN52" s="134"/>
      <c r="AO52" s="134"/>
      <c r="AP52" s="134"/>
      <c r="AQ52" s="103"/>
    </row>
    <row r="53" s="1" customFormat="1" ht="222" customHeight="1" spans="1:43">
      <c r="A53" s="96"/>
      <c r="B53" s="96"/>
      <c r="C53" s="96"/>
      <c r="D53" s="96"/>
      <c r="E53" s="141"/>
      <c r="F53" s="96"/>
      <c r="G53" s="142"/>
      <c r="H53" s="143" t="s">
        <v>668</v>
      </c>
      <c r="I53" s="103"/>
      <c r="J53" s="103">
        <v>108.2</v>
      </c>
      <c r="K53" s="103">
        <v>0</v>
      </c>
      <c r="L53" s="103">
        <v>0</v>
      </c>
      <c r="M53" s="103">
        <v>0</v>
      </c>
      <c r="N53" s="103"/>
      <c r="O53" s="103">
        <v>50</v>
      </c>
      <c r="P53" s="103">
        <v>0</v>
      </c>
      <c r="Q53" s="103">
        <v>0</v>
      </c>
      <c r="R53" s="103">
        <v>0</v>
      </c>
      <c r="S53" s="103"/>
      <c r="T53" s="94"/>
      <c r="U53" s="96" t="s">
        <v>669</v>
      </c>
      <c r="V53" s="101" t="s">
        <v>37</v>
      </c>
      <c r="W53" s="101" t="s">
        <v>38</v>
      </c>
      <c r="X53" s="97"/>
      <c r="Y53" s="115" t="s">
        <v>670</v>
      </c>
      <c r="Z53" s="101" t="s">
        <v>509</v>
      </c>
      <c r="AA53" s="101" t="s">
        <v>502</v>
      </c>
      <c r="AB53" s="101" t="s">
        <v>510</v>
      </c>
      <c r="AC53" s="109">
        <v>44187</v>
      </c>
      <c r="AD53" s="109">
        <v>44180</v>
      </c>
      <c r="AE53" s="96" t="s">
        <v>671</v>
      </c>
      <c r="AF53" s="109">
        <v>44187</v>
      </c>
      <c r="AG53" s="109">
        <v>44192</v>
      </c>
      <c r="AH53" s="109">
        <v>44236</v>
      </c>
      <c r="AI53" s="109">
        <v>44246</v>
      </c>
      <c r="AJ53" s="105" t="s">
        <v>672</v>
      </c>
      <c r="AK53" s="109">
        <v>44250</v>
      </c>
      <c r="AL53" s="109">
        <v>44250</v>
      </c>
      <c r="AM53" s="109"/>
      <c r="AN53" s="109"/>
      <c r="AO53" s="109"/>
      <c r="AP53" s="109"/>
      <c r="AQ53" s="96"/>
    </row>
    <row r="54" s="1" customFormat="1" ht="60" customHeight="1" spans="1:43">
      <c r="A54" s="99" t="s">
        <v>191</v>
      </c>
      <c r="B54" s="73" t="s">
        <v>192</v>
      </c>
      <c r="C54" s="74"/>
      <c r="D54" s="74"/>
      <c r="E54" s="74"/>
      <c r="F54" s="74"/>
      <c r="G54" s="96"/>
      <c r="H54" s="115"/>
      <c r="I54" s="93">
        <f t="shared" ref="I54:S54" si="0">SUM(I55:I56)</f>
        <v>2723.2</v>
      </c>
      <c r="J54" s="93">
        <f t="shared" si="0"/>
        <v>700</v>
      </c>
      <c r="K54" s="93">
        <f t="shared" si="0"/>
        <v>600</v>
      </c>
      <c r="L54" s="93">
        <f t="shared" si="0"/>
        <v>0</v>
      </c>
      <c r="M54" s="93">
        <f t="shared" si="0"/>
        <v>0</v>
      </c>
      <c r="N54" s="93">
        <f t="shared" si="0"/>
        <v>2123.2</v>
      </c>
      <c r="O54" s="93">
        <f t="shared" si="0"/>
        <v>2123.2</v>
      </c>
      <c r="P54" s="93">
        <f t="shared" si="0"/>
        <v>0</v>
      </c>
      <c r="Q54" s="93">
        <f t="shared" si="0"/>
        <v>0</v>
      </c>
      <c r="R54" s="93">
        <f t="shared" si="0"/>
        <v>0</v>
      </c>
      <c r="S54" s="93">
        <f t="shared" si="0"/>
        <v>1174.4</v>
      </c>
      <c r="T54" s="94">
        <f t="shared" ref="T54:T59" si="1">S54/N54</f>
        <v>0.553127354935946</v>
      </c>
      <c r="U54" s="96"/>
      <c r="V54" s="96"/>
      <c r="W54" s="96"/>
      <c r="X54" s="97"/>
      <c r="Y54" s="144"/>
      <c r="Z54" s="96"/>
      <c r="AA54" s="96"/>
      <c r="AB54" s="97"/>
      <c r="AC54" s="109"/>
      <c r="AD54" s="109"/>
      <c r="AE54" s="96"/>
      <c r="AF54" s="109"/>
      <c r="AG54" s="109"/>
      <c r="AH54" s="109"/>
      <c r="AI54" s="109"/>
      <c r="AJ54" s="109"/>
      <c r="AK54" s="109"/>
      <c r="AL54" s="109"/>
      <c r="AM54" s="109"/>
      <c r="AN54" s="109"/>
      <c r="AO54" s="109"/>
      <c r="AP54" s="109"/>
      <c r="AQ54" s="96"/>
    </row>
    <row r="55" s="1" customFormat="1" ht="234" customHeight="1" spans="1:43">
      <c r="A55" s="96">
        <v>15</v>
      </c>
      <c r="B55" s="96" t="s">
        <v>212</v>
      </c>
      <c r="C55" s="101" t="s">
        <v>213</v>
      </c>
      <c r="D55" s="101" t="s">
        <v>192</v>
      </c>
      <c r="E55" s="101" t="s">
        <v>23</v>
      </c>
      <c r="F55" s="96">
        <v>2020.12</v>
      </c>
      <c r="G55" s="96">
        <v>2021.05</v>
      </c>
      <c r="H55" s="102" t="s">
        <v>673</v>
      </c>
      <c r="I55" s="103">
        <v>1300</v>
      </c>
      <c r="J55" s="103">
        <v>700</v>
      </c>
      <c r="K55" s="103">
        <v>600</v>
      </c>
      <c r="L55" s="103">
        <v>0</v>
      </c>
      <c r="M55" s="103">
        <v>0</v>
      </c>
      <c r="N55" s="103">
        <f>O55+P55</f>
        <v>700</v>
      </c>
      <c r="O55" s="103">
        <v>700</v>
      </c>
      <c r="P55" s="103">
        <v>0</v>
      </c>
      <c r="Q55" s="103">
        <v>0</v>
      </c>
      <c r="R55" s="103">
        <v>0</v>
      </c>
      <c r="S55" s="103">
        <v>700</v>
      </c>
      <c r="T55" s="119">
        <f t="shared" si="1"/>
        <v>1</v>
      </c>
      <c r="U55" s="96" t="s">
        <v>674</v>
      </c>
      <c r="V55" s="101" t="s">
        <v>215</v>
      </c>
      <c r="W55" s="101" t="s">
        <v>216</v>
      </c>
      <c r="X55" s="97"/>
      <c r="Y55" s="107" t="s">
        <v>675</v>
      </c>
      <c r="Z55" s="101" t="s">
        <v>509</v>
      </c>
      <c r="AA55" s="101" t="s">
        <v>502</v>
      </c>
      <c r="AB55" s="133" t="s">
        <v>503</v>
      </c>
      <c r="AC55" s="105">
        <v>44172</v>
      </c>
      <c r="AD55" s="109">
        <v>44186</v>
      </c>
      <c r="AE55" s="96" t="s">
        <v>676</v>
      </c>
      <c r="AF55" s="109" t="s">
        <v>495</v>
      </c>
      <c r="AG55" s="109">
        <v>44187</v>
      </c>
      <c r="AH55" s="109">
        <v>44193</v>
      </c>
      <c r="AI55" s="105">
        <v>44214</v>
      </c>
      <c r="AJ55" s="105" t="s">
        <v>677</v>
      </c>
      <c r="AK55" s="109">
        <v>44259</v>
      </c>
      <c r="AL55" s="109">
        <v>44259</v>
      </c>
      <c r="AM55" s="109">
        <v>44286</v>
      </c>
      <c r="AN55" s="109" t="s">
        <v>495</v>
      </c>
      <c r="AO55" s="109" t="s">
        <v>495</v>
      </c>
      <c r="AP55" s="109" t="s">
        <v>495</v>
      </c>
      <c r="AQ55" s="96"/>
    </row>
    <row r="56" s="1" customFormat="1" ht="215.1" customHeight="1" spans="1:43">
      <c r="A56" s="96">
        <v>16</v>
      </c>
      <c r="B56" s="96" t="s">
        <v>678</v>
      </c>
      <c r="C56" s="101" t="s">
        <v>679</v>
      </c>
      <c r="D56" s="101" t="s">
        <v>192</v>
      </c>
      <c r="E56" s="101" t="s">
        <v>23</v>
      </c>
      <c r="F56" s="96">
        <v>2021.01</v>
      </c>
      <c r="G56" s="96">
        <v>2021.12</v>
      </c>
      <c r="H56" s="102" t="s">
        <v>680</v>
      </c>
      <c r="I56" s="103">
        <v>1423.2</v>
      </c>
      <c r="J56" s="103"/>
      <c r="K56" s="103"/>
      <c r="L56" s="103"/>
      <c r="M56" s="103"/>
      <c r="N56" s="103">
        <v>1423.2</v>
      </c>
      <c r="O56" s="103">
        <v>1423.2</v>
      </c>
      <c r="P56" s="103">
        <v>0</v>
      </c>
      <c r="Q56" s="103">
        <v>0</v>
      </c>
      <c r="R56" s="103">
        <v>0</v>
      </c>
      <c r="S56" s="103">
        <v>474.4</v>
      </c>
      <c r="T56" s="119">
        <f t="shared" si="1"/>
        <v>0.333333333333333</v>
      </c>
      <c r="U56" s="96"/>
      <c r="V56" s="101" t="s">
        <v>681</v>
      </c>
      <c r="W56" s="101" t="s">
        <v>253</v>
      </c>
      <c r="X56" s="97"/>
      <c r="Y56" s="107" t="s">
        <v>682</v>
      </c>
      <c r="Z56" s="101" t="s">
        <v>493</v>
      </c>
      <c r="AA56" s="101" t="s">
        <v>494</v>
      </c>
      <c r="AB56" s="97" t="s">
        <v>495</v>
      </c>
      <c r="AC56" s="105">
        <v>43981</v>
      </c>
      <c r="AD56" s="109" t="s">
        <v>495</v>
      </c>
      <c r="AE56" s="96" t="s">
        <v>495</v>
      </c>
      <c r="AF56" s="109" t="s">
        <v>495</v>
      </c>
      <c r="AG56" s="109" t="s">
        <v>495</v>
      </c>
      <c r="AH56" s="109" t="s">
        <v>495</v>
      </c>
      <c r="AI56" s="105" t="s">
        <v>495</v>
      </c>
      <c r="AJ56" s="109" t="s">
        <v>495</v>
      </c>
      <c r="AK56" s="109" t="s">
        <v>495</v>
      </c>
      <c r="AL56" s="109">
        <v>44197</v>
      </c>
      <c r="AM56" s="109"/>
      <c r="AN56" s="97">
        <v>1186</v>
      </c>
      <c r="AO56" s="97">
        <v>1186</v>
      </c>
      <c r="AP56" s="97">
        <v>1186</v>
      </c>
      <c r="AQ56" s="96"/>
    </row>
    <row r="57" s="1" customFormat="1" ht="60" customHeight="1" spans="1:43">
      <c r="A57" s="73" t="s">
        <v>229</v>
      </c>
      <c r="B57" s="73" t="s">
        <v>230</v>
      </c>
      <c r="C57" s="74"/>
      <c r="D57" s="74"/>
      <c r="E57" s="74"/>
      <c r="F57" s="74"/>
      <c r="G57" s="96"/>
      <c r="H57" s="102"/>
      <c r="I57" s="93">
        <f>SUM(I58:I65)</f>
        <v>26553.66</v>
      </c>
      <c r="J57" s="93">
        <f>SUM(J58:J61)</f>
        <v>3921</v>
      </c>
      <c r="K57" s="93">
        <f>SUM(K58:K61)</f>
        <v>687.66</v>
      </c>
      <c r="L57" s="93">
        <f>SUM(L58:L61)</f>
        <v>1500</v>
      </c>
      <c r="M57" s="93">
        <f>SUM(M58:M61)</f>
        <v>0</v>
      </c>
      <c r="N57" s="93">
        <f>SUM(N58:N65)</f>
        <v>2684.85</v>
      </c>
      <c r="O57" s="93">
        <f>SUM(O58:O61)</f>
        <v>2216</v>
      </c>
      <c r="P57" s="93">
        <f>SUM(P58:P61)</f>
        <v>420.1</v>
      </c>
      <c r="Q57" s="93">
        <f>SUM(Q58:Q61)</f>
        <v>0</v>
      </c>
      <c r="R57" s="93">
        <f>SUM(R58:R61)</f>
        <v>0</v>
      </c>
      <c r="S57" s="93">
        <f>SUM(S58:S65)</f>
        <v>1088.008574</v>
      </c>
      <c r="T57" s="94">
        <f t="shared" si="1"/>
        <v>0.405239985101589</v>
      </c>
      <c r="U57" s="96"/>
      <c r="V57" s="96"/>
      <c r="W57" s="96"/>
      <c r="X57" s="97"/>
      <c r="Y57" s="144"/>
      <c r="Z57" s="96"/>
      <c r="AA57" s="96"/>
      <c r="AB57" s="97"/>
      <c r="AC57" s="109"/>
      <c r="AD57" s="109"/>
      <c r="AE57" s="97"/>
      <c r="AF57" s="109"/>
      <c r="AG57" s="109"/>
      <c r="AH57" s="109"/>
      <c r="AI57" s="109"/>
      <c r="AJ57" s="109"/>
      <c r="AK57" s="109"/>
      <c r="AL57" s="109"/>
      <c r="AM57" s="109"/>
      <c r="AN57" s="109"/>
      <c r="AO57" s="109"/>
      <c r="AP57" s="109"/>
      <c r="AQ57" s="96"/>
    </row>
    <row r="58" s="1" customFormat="1" ht="225" customHeight="1" spans="1:43">
      <c r="A58" s="96">
        <v>17</v>
      </c>
      <c r="B58" s="96" t="s">
        <v>231</v>
      </c>
      <c r="C58" s="18" t="s">
        <v>683</v>
      </c>
      <c r="D58" s="101" t="s">
        <v>230</v>
      </c>
      <c r="E58" s="101" t="s">
        <v>195</v>
      </c>
      <c r="F58" s="96">
        <v>2021.03</v>
      </c>
      <c r="G58" s="96">
        <v>2021.06</v>
      </c>
      <c r="H58" s="102" t="s">
        <v>684</v>
      </c>
      <c r="I58" s="103">
        <v>2187.66</v>
      </c>
      <c r="J58" s="103">
        <v>0</v>
      </c>
      <c r="K58" s="103">
        <v>687.66</v>
      </c>
      <c r="L58" s="103">
        <v>1500</v>
      </c>
      <c r="M58" s="103">
        <v>0</v>
      </c>
      <c r="N58" s="103">
        <f>O58+P58</f>
        <v>420.1</v>
      </c>
      <c r="O58" s="103">
        <v>0</v>
      </c>
      <c r="P58" s="103">
        <v>420.1</v>
      </c>
      <c r="Q58" s="103">
        <v>0</v>
      </c>
      <c r="R58" s="103">
        <v>0</v>
      </c>
      <c r="S58" s="103">
        <v>420.1</v>
      </c>
      <c r="T58" s="119">
        <f t="shared" si="1"/>
        <v>1</v>
      </c>
      <c r="U58" s="101" t="s">
        <v>414</v>
      </c>
      <c r="V58" s="101" t="s">
        <v>166</v>
      </c>
      <c r="W58" s="101" t="s">
        <v>167</v>
      </c>
      <c r="X58" s="97"/>
      <c r="Y58" s="104" t="s">
        <v>685</v>
      </c>
      <c r="Z58" s="101" t="s">
        <v>501</v>
      </c>
      <c r="AA58" s="101" t="s">
        <v>502</v>
      </c>
      <c r="AB58" s="133" t="s">
        <v>503</v>
      </c>
      <c r="AC58" s="109">
        <v>44180</v>
      </c>
      <c r="AD58" s="109">
        <v>44181</v>
      </c>
      <c r="AE58" s="96" t="s">
        <v>686</v>
      </c>
      <c r="AF58" s="109">
        <v>44181</v>
      </c>
      <c r="AG58" s="109">
        <v>44175</v>
      </c>
      <c r="AH58" s="109">
        <v>44187</v>
      </c>
      <c r="AI58" s="109">
        <v>44216</v>
      </c>
      <c r="AJ58" s="145" t="s">
        <v>495</v>
      </c>
      <c r="AK58" s="109">
        <v>44234</v>
      </c>
      <c r="AL58" s="109">
        <v>44247</v>
      </c>
      <c r="AM58" s="109"/>
      <c r="AN58" s="97">
        <v>45</v>
      </c>
      <c r="AO58" s="97">
        <v>23</v>
      </c>
      <c r="AP58" s="97">
        <v>23</v>
      </c>
      <c r="AQ58" s="139" t="s">
        <v>687</v>
      </c>
    </row>
    <row r="59" s="1" customFormat="1" ht="108" customHeight="1" spans="1:43">
      <c r="A59" s="96">
        <v>18</v>
      </c>
      <c r="B59" s="96" t="s">
        <v>265</v>
      </c>
      <c r="C59" s="101" t="s">
        <v>688</v>
      </c>
      <c r="D59" s="101" t="s">
        <v>230</v>
      </c>
      <c r="E59" s="101" t="s">
        <v>23</v>
      </c>
      <c r="F59" s="96">
        <v>2020.12</v>
      </c>
      <c r="G59" s="96">
        <v>2021.04</v>
      </c>
      <c r="H59" s="102" t="s">
        <v>689</v>
      </c>
      <c r="I59" s="103">
        <v>421</v>
      </c>
      <c r="J59" s="103">
        <v>421</v>
      </c>
      <c r="K59" s="103">
        <v>0</v>
      </c>
      <c r="L59" s="103">
        <v>0</v>
      </c>
      <c r="M59" s="103">
        <v>0</v>
      </c>
      <c r="N59" s="103">
        <v>421</v>
      </c>
      <c r="O59" s="103">
        <v>421</v>
      </c>
      <c r="P59" s="103">
        <v>0</v>
      </c>
      <c r="Q59" s="103">
        <v>0</v>
      </c>
      <c r="R59" s="103">
        <v>0</v>
      </c>
      <c r="S59" s="103">
        <v>382.062</v>
      </c>
      <c r="T59" s="119">
        <f t="shared" si="1"/>
        <v>0.907510688836105</v>
      </c>
      <c r="U59" s="101" t="s">
        <v>422</v>
      </c>
      <c r="V59" s="101" t="s">
        <v>690</v>
      </c>
      <c r="W59" s="96" t="s">
        <v>691</v>
      </c>
      <c r="X59" s="97"/>
      <c r="Y59" s="104" t="s">
        <v>692</v>
      </c>
      <c r="Z59" s="101" t="s">
        <v>501</v>
      </c>
      <c r="AA59" s="101" t="s">
        <v>502</v>
      </c>
      <c r="AB59" s="133" t="s">
        <v>510</v>
      </c>
      <c r="AC59" s="109">
        <v>44172</v>
      </c>
      <c r="AD59" s="109">
        <v>44173</v>
      </c>
      <c r="AE59" s="96" t="s">
        <v>693</v>
      </c>
      <c r="AF59" s="109">
        <v>44160</v>
      </c>
      <c r="AG59" s="105">
        <v>44175</v>
      </c>
      <c r="AH59" s="105" t="s">
        <v>495</v>
      </c>
      <c r="AI59" s="109" t="s">
        <v>495</v>
      </c>
      <c r="AJ59" s="109" t="s">
        <v>495</v>
      </c>
      <c r="AK59" s="105">
        <v>44179</v>
      </c>
      <c r="AL59" s="105">
        <v>44184</v>
      </c>
      <c r="AM59" s="105">
        <v>44292</v>
      </c>
      <c r="AN59" s="96">
        <v>30</v>
      </c>
      <c r="AO59" s="96">
        <v>15</v>
      </c>
      <c r="AP59" s="96">
        <v>15</v>
      </c>
      <c r="AQ59" s="96"/>
    </row>
    <row r="60" s="1" customFormat="1" ht="75" customHeight="1" spans="1:43">
      <c r="A60" s="96"/>
      <c r="B60" s="96"/>
      <c r="C60" s="96"/>
      <c r="D60" s="96"/>
      <c r="E60" s="96"/>
      <c r="F60" s="96"/>
      <c r="G60" s="96"/>
      <c r="H60" s="115" t="s">
        <v>694</v>
      </c>
      <c r="I60" s="103"/>
      <c r="J60" s="103"/>
      <c r="K60" s="103"/>
      <c r="L60" s="103"/>
      <c r="M60" s="103"/>
      <c r="N60" s="103"/>
      <c r="O60" s="103"/>
      <c r="P60" s="103"/>
      <c r="Q60" s="103"/>
      <c r="R60" s="103"/>
      <c r="S60" s="103"/>
      <c r="T60" s="119"/>
      <c r="U60" s="96"/>
      <c r="V60" s="101" t="s">
        <v>695</v>
      </c>
      <c r="W60" s="101" t="s">
        <v>696</v>
      </c>
      <c r="X60" s="97"/>
      <c r="Y60" s="104" t="s">
        <v>692</v>
      </c>
      <c r="Z60" s="101" t="s">
        <v>501</v>
      </c>
      <c r="AA60" s="101" t="s">
        <v>502</v>
      </c>
      <c r="AB60" s="133" t="s">
        <v>510</v>
      </c>
      <c r="AC60" s="109">
        <v>44174</v>
      </c>
      <c r="AD60" s="109">
        <v>44175</v>
      </c>
      <c r="AE60" s="96" t="s">
        <v>697</v>
      </c>
      <c r="AF60" s="109">
        <v>44166</v>
      </c>
      <c r="AG60" s="109">
        <v>44182</v>
      </c>
      <c r="AH60" s="109" t="s">
        <v>495</v>
      </c>
      <c r="AI60" s="109" t="s">
        <v>495</v>
      </c>
      <c r="AJ60" s="109" t="s">
        <v>495</v>
      </c>
      <c r="AK60" s="109">
        <v>44188</v>
      </c>
      <c r="AL60" s="109">
        <v>44189</v>
      </c>
      <c r="AM60" s="109">
        <v>44298</v>
      </c>
      <c r="AN60" s="97">
        <v>10</v>
      </c>
      <c r="AO60" s="97">
        <v>10</v>
      </c>
      <c r="AP60" s="97">
        <v>10</v>
      </c>
      <c r="AQ60" s="96"/>
    </row>
    <row r="61" s="1" customFormat="1" ht="98.1" customHeight="1" spans="1:43">
      <c r="A61" s="111">
        <v>19</v>
      </c>
      <c r="B61" s="111" t="s">
        <v>259</v>
      </c>
      <c r="C61" s="127" t="s">
        <v>698</v>
      </c>
      <c r="D61" s="127" t="s">
        <v>230</v>
      </c>
      <c r="E61" s="127" t="s">
        <v>83</v>
      </c>
      <c r="F61" s="111">
        <v>2021.03</v>
      </c>
      <c r="G61" s="111">
        <v>2021.11</v>
      </c>
      <c r="H61" s="102" t="s">
        <v>699</v>
      </c>
      <c r="I61" s="128">
        <v>1795</v>
      </c>
      <c r="J61" s="128">
        <v>3500</v>
      </c>
      <c r="K61" s="128">
        <v>0</v>
      </c>
      <c r="L61" s="128">
        <v>0</v>
      </c>
      <c r="M61" s="128">
        <v>0</v>
      </c>
      <c r="N61" s="128">
        <v>1795</v>
      </c>
      <c r="O61" s="128">
        <v>1795</v>
      </c>
      <c r="P61" s="128">
        <v>0</v>
      </c>
      <c r="Q61" s="128">
        <v>0</v>
      </c>
      <c r="R61" s="128">
        <v>0</v>
      </c>
      <c r="S61" s="128">
        <v>285.846574</v>
      </c>
      <c r="T61" s="129">
        <f>S61/N61</f>
        <v>0.159246002228412</v>
      </c>
      <c r="U61" s="101" t="s">
        <v>416</v>
      </c>
      <c r="V61" s="127" t="s">
        <v>97</v>
      </c>
      <c r="W61" s="127" t="s">
        <v>86</v>
      </c>
      <c r="X61" s="146"/>
      <c r="Y61" s="107" t="s">
        <v>700</v>
      </c>
      <c r="Z61" s="101" t="s">
        <v>501</v>
      </c>
      <c r="AA61" s="101" t="s">
        <v>502</v>
      </c>
      <c r="AB61" s="101" t="s">
        <v>510</v>
      </c>
      <c r="AC61" s="105">
        <v>44231</v>
      </c>
      <c r="AD61" s="105">
        <v>44201</v>
      </c>
      <c r="AE61" s="96" t="s">
        <v>701</v>
      </c>
      <c r="AF61" s="105">
        <v>44245</v>
      </c>
      <c r="AG61" s="105"/>
      <c r="AH61" s="105" t="s">
        <v>495</v>
      </c>
      <c r="AI61" s="105" t="s">
        <v>495</v>
      </c>
      <c r="AJ61" s="105" t="s">
        <v>495</v>
      </c>
      <c r="AK61" s="105"/>
      <c r="AL61" s="105"/>
      <c r="AM61" s="105"/>
      <c r="AN61" s="96">
        <v>20</v>
      </c>
      <c r="AO61" s="105"/>
      <c r="AP61" s="105"/>
      <c r="AQ61" s="96"/>
    </row>
    <row r="62" s="1" customFormat="1" ht="117.95" customHeight="1" spans="1:43">
      <c r="A62" s="114"/>
      <c r="B62" s="114"/>
      <c r="C62" s="114"/>
      <c r="D62" s="114"/>
      <c r="E62" s="114"/>
      <c r="F62" s="114"/>
      <c r="G62" s="114"/>
      <c r="H62" s="115" t="s">
        <v>702</v>
      </c>
      <c r="I62" s="131"/>
      <c r="J62" s="131"/>
      <c r="K62" s="131"/>
      <c r="L62" s="131"/>
      <c r="M62" s="131"/>
      <c r="N62" s="131"/>
      <c r="O62" s="131"/>
      <c r="P62" s="131"/>
      <c r="Q62" s="131"/>
      <c r="R62" s="131"/>
      <c r="S62" s="131"/>
      <c r="T62" s="132"/>
      <c r="U62" s="96"/>
      <c r="V62" s="117"/>
      <c r="W62" s="117"/>
      <c r="X62" s="146"/>
      <c r="Y62" s="107" t="s">
        <v>700</v>
      </c>
      <c r="Z62" s="101" t="s">
        <v>501</v>
      </c>
      <c r="AA62" s="101" t="s">
        <v>502</v>
      </c>
      <c r="AB62" s="101" t="s">
        <v>510</v>
      </c>
      <c r="AC62" s="105">
        <v>44231</v>
      </c>
      <c r="AD62" s="105">
        <v>44201</v>
      </c>
      <c r="AE62" s="96" t="s">
        <v>703</v>
      </c>
      <c r="AF62" s="105">
        <v>44245</v>
      </c>
      <c r="AG62" s="105"/>
      <c r="AH62" s="105" t="s">
        <v>495</v>
      </c>
      <c r="AI62" s="105" t="s">
        <v>495</v>
      </c>
      <c r="AJ62" s="105" t="s">
        <v>495</v>
      </c>
      <c r="AK62" s="105"/>
      <c r="AL62" s="105"/>
      <c r="AM62" s="105"/>
      <c r="AN62" s="96">
        <v>20</v>
      </c>
      <c r="AO62" s="105"/>
      <c r="AP62" s="105"/>
      <c r="AQ62" s="96"/>
    </row>
    <row r="63" s="1" customFormat="1" ht="108.95" customHeight="1" spans="1:43">
      <c r="A63" s="114"/>
      <c r="B63" s="114"/>
      <c r="C63" s="114"/>
      <c r="D63" s="114"/>
      <c r="E63" s="114"/>
      <c r="F63" s="114"/>
      <c r="G63" s="114"/>
      <c r="H63" s="115" t="s">
        <v>704</v>
      </c>
      <c r="I63" s="131"/>
      <c r="J63" s="131"/>
      <c r="K63" s="131"/>
      <c r="L63" s="131"/>
      <c r="M63" s="131"/>
      <c r="N63" s="131"/>
      <c r="O63" s="131"/>
      <c r="P63" s="131"/>
      <c r="Q63" s="131"/>
      <c r="R63" s="131"/>
      <c r="S63" s="131"/>
      <c r="T63" s="132"/>
      <c r="U63" s="96"/>
      <c r="V63" s="101" t="s">
        <v>26</v>
      </c>
      <c r="W63" s="101" t="s">
        <v>27</v>
      </c>
      <c r="X63" s="146"/>
      <c r="Y63" s="147" t="s">
        <v>705</v>
      </c>
      <c r="Z63" s="101" t="s">
        <v>501</v>
      </c>
      <c r="AA63" s="101" t="s">
        <v>502</v>
      </c>
      <c r="AB63" s="133" t="s">
        <v>503</v>
      </c>
      <c r="AC63" s="105">
        <v>44205</v>
      </c>
      <c r="AD63" s="105">
        <v>44205</v>
      </c>
      <c r="AE63" s="96" t="s">
        <v>706</v>
      </c>
      <c r="AF63" s="105">
        <v>44211</v>
      </c>
      <c r="AG63" s="105">
        <v>44233</v>
      </c>
      <c r="AH63" s="105">
        <v>44235</v>
      </c>
      <c r="AI63" s="105">
        <v>44256</v>
      </c>
      <c r="AJ63" s="105" t="s">
        <v>707</v>
      </c>
      <c r="AK63" s="105">
        <v>44272</v>
      </c>
      <c r="AL63" s="105">
        <v>44272</v>
      </c>
      <c r="AM63" s="105"/>
      <c r="AN63" s="105"/>
      <c r="AO63" s="105"/>
      <c r="AP63" s="105"/>
      <c r="AQ63" s="96"/>
    </row>
    <row r="64" s="1" customFormat="1" ht="147" customHeight="1" spans="1:43">
      <c r="A64" s="117"/>
      <c r="B64" s="117"/>
      <c r="C64" s="117"/>
      <c r="D64" s="117"/>
      <c r="E64" s="117"/>
      <c r="F64" s="117"/>
      <c r="G64" s="117"/>
      <c r="H64" s="115" t="s">
        <v>708</v>
      </c>
      <c r="I64" s="134"/>
      <c r="J64" s="134"/>
      <c r="K64" s="134"/>
      <c r="L64" s="134"/>
      <c r="M64" s="134"/>
      <c r="N64" s="134"/>
      <c r="O64" s="134"/>
      <c r="P64" s="134"/>
      <c r="Q64" s="134"/>
      <c r="R64" s="134"/>
      <c r="S64" s="134"/>
      <c r="T64" s="135"/>
      <c r="U64" s="96"/>
      <c r="V64" s="101" t="s">
        <v>681</v>
      </c>
      <c r="W64" s="101" t="s">
        <v>253</v>
      </c>
      <c r="X64" s="146"/>
      <c r="Y64" s="104" t="s">
        <v>709</v>
      </c>
      <c r="Z64" s="101" t="s">
        <v>501</v>
      </c>
      <c r="AA64" s="101" t="s">
        <v>502</v>
      </c>
      <c r="AB64" s="101" t="s">
        <v>510</v>
      </c>
      <c r="AC64" s="105">
        <v>44211</v>
      </c>
      <c r="AD64" s="105">
        <v>44184</v>
      </c>
      <c r="AE64" s="96" t="s">
        <v>710</v>
      </c>
      <c r="AF64" s="105">
        <v>44216</v>
      </c>
      <c r="AG64" s="105">
        <v>44242</v>
      </c>
      <c r="AH64" s="105" t="s">
        <v>495</v>
      </c>
      <c r="AI64" s="105" t="s">
        <v>495</v>
      </c>
      <c r="AJ64" s="105" t="s">
        <v>495</v>
      </c>
      <c r="AK64" s="105">
        <v>44256</v>
      </c>
      <c r="AL64" s="105">
        <v>44256</v>
      </c>
      <c r="AM64" s="105"/>
      <c r="AN64" s="96">
        <v>13</v>
      </c>
      <c r="AO64" s="96">
        <v>13</v>
      </c>
      <c r="AP64" s="96">
        <v>13</v>
      </c>
      <c r="AQ64" s="96"/>
    </row>
    <row r="65" s="1" customFormat="1" ht="408.95" customHeight="1" spans="1:43">
      <c r="A65" s="117">
        <v>20</v>
      </c>
      <c r="B65" s="148" t="s">
        <v>711</v>
      </c>
      <c r="C65" s="149" t="s">
        <v>712</v>
      </c>
      <c r="D65" s="101" t="s">
        <v>230</v>
      </c>
      <c r="E65" s="101" t="s">
        <v>237</v>
      </c>
      <c r="F65" s="150">
        <v>2021.01</v>
      </c>
      <c r="G65" s="151" t="s">
        <v>579</v>
      </c>
      <c r="H65" s="138" t="s">
        <v>713</v>
      </c>
      <c r="I65" s="134">
        <v>22150</v>
      </c>
      <c r="J65" s="134"/>
      <c r="K65" s="134"/>
      <c r="L65" s="134"/>
      <c r="M65" s="134"/>
      <c r="N65" s="134">
        <v>48.75</v>
      </c>
      <c r="O65" s="134"/>
      <c r="P65" s="134"/>
      <c r="Q65" s="134"/>
      <c r="R65" s="134"/>
      <c r="S65" s="134">
        <v>0</v>
      </c>
      <c r="T65" s="135">
        <f t="shared" ref="T65:T77" si="2">S65/N65</f>
        <v>0</v>
      </c>
      <c r="U65" s="96"/>
      <c r="V65" s="101" t="s">
        <v>714</v>
      </c>
      <c r="W65" s="101" t="s">
        <v>715</v>
      </c>
      <c r="X65" s="146"/>
      <c r="Y65" s="152" t="s">
        <v>716</v>
      </c>
      <c r="Z65" s="101" t="s">
        <v>501</v>
      </c>
      <c r="AA65" s="101" t="s">
        <v>502</v>
      </c>
      <c r="AB65" s="101" t="s">
        <v>503</v>
      </c>
      <c r="AC65" s="105" t="s">
        <v>717</v>
      </c>
      <c r="AD65" s="105" t="s">
        <v>718</v>
      </c>
      <c r="AE65" s="96" t="s">
        <v>719</v>
      </c>
      <c r="AF65" s="105"/>
      <c r="AG65" s="105" t="s">
        <v>720</v>
      </c>
      <c r="AH65" s="105"/>
      <c r="AI65" s="105" t="s">
        <v>721</v>
      </c>
      <c r="AJ65" s="105"/>
      <c r="AK65" s="105" t="s">
        <v>722</v>
      </c>
      <c r="AL65" s="105" t="s">
        <v>723</v>
      </c>
      <c r="AM65" s="105"/>
      <c r="AN65" s="96"/>
      <c r="AO65" s="96"/>
      <c r="AP65" s="96"/>
      <c r="AQ65" s="96"/>
    </row>
    <row r="66" s="1" customFormat="1" ht="60" customHeight="1" spans="1:43">
      <c r="A66" s="73" t="s">
        <v>271</v>
      </c>
      <c r="B66" s="73" t="s">
        <v>298</v>
      </c>
      <c r="C66" s="74"/>
      <c r="D66" s="74"/>
      <c r="E66" s="74"/>
      <c r="F66" s="74"/>
      <c r="G66" s="96"/>
      <c r="H66" s="102"/>
      <c r="I66" s="93">
        <f t="shared" ref="I66:S66" si="3">SUM(I67)</f>
        <v>5870</v>
      </c>
      <c r="J66" s="93">
        <f t="shared" si="3"/>
        <v>0</v>
      </c>
      <c r="K66" s="93">
        <f t="shared" si="3"/>
        <v>9140</v>
      </c>
      <c r="L66" s="93">
        <f t="shared" si="3"/>
        <v>0</v>
      </c>
      <c r="M66" s="93">
        <f t="shared" si="3"/>
        <v>0</v>
      </c>
      <c r="N66" s="93">
        <f t="shared" si="3"/>
        <v>2434</v>
      </c>
      <c r="O66" s="93">
        <f t="shared" si="3"/>
        <v>0</v>
      </c>
      <c r="P66" s="93">
        <f t="shared" si="3"/>
        <v>2434</v>
      </c>
      <c r="Q66" s="93">
        <f t="shared" si="3"/>
        <v>0</v>
      </c>
      <c r="R66" s="93">
        <f t="shared" si="3"/>
        <v>0</v>
      </c>
      <c r="S66" s="93">
        <f t="shared" si="3"/>
        <v>2286.235292</v>
      </c>
      <c r="T66" s="94">
        <f t="shared" si="2"/>
        <v>0.939291410024651</v>
      </c>
      <c r="U66" s="96"/>
      <c r="V66" s="96"/>
      <c r="W66" s="96"/>
      <c r="X66" s="97"/>
      <c r="Y66" s="115"/>
      <c r="Z66" s="96"/>
      <c r="AA66" s="96"/>
      <c r="AB66" s="97"/>
      <c r="AC66" s="109"/>
      <c r="AD66" s="109"/>
      <c r="AE66" s="97"/>
      <c r="AF66" s="109"/>
      <c r="AG66" s="109"/>
      <c r="AH66" s="109"/>
      <c r="AI66" s="109"/>
      <c r="AJ66" s="109"/>
      <c r="AK66" s="109"/>
      <c r="AL66" s="109"/>
      <c r="AM66" s="109"/>
      <c r="AN66" s="109"/>
      <c r="AO66" s="109"/>
      <c r="AP66" s="109"/>
      <c r="AQ66" s="96"/>
    </row>
    <row r="67" s="1" customFormat="1" ht="408.95" customHeight="1" spans="1:43">
      <c r="A67" s="96">
        <v>21</v>
      </c>
      <c r="B67" s="96" t="s">
        <v>299</v>
      </c>
      <c r="C67" s="96" t="s">
        <v>724</v>
      </c>
      <c r="D67" s="101" t="s">
        <v>23</v>
      </c>
      <c r="E67" s="101" t="s">
        <v>298</v>
      </c>
      <c r="F67" s="96">
        <v>2021.01</v>
      </c>
      <c r="G67" s="123" t="s">
        <v>579</v>
      </c>
      <c r="H67" s="153" t="s">
        <v>725</v>
      </c>
      <c r="I67" s="103">
        <v>5870</v>
      </c>
      <c r="J67" s="103">
        <v>0</v>
      </c>
      <c r="K67" s="103">
        <v>9140</v>
      </c>
      <c r="L67" s="103">
        <v>0</v>
      </c>
      <c r="M67" s="103">
        <v>0</v>
      </c>
      <c r="N67" s="103">
        <v>2434</v>
      </c>
      <c r="O67" s="103">
        <v>0</v>
      </c>
      <c r="P67" s="103">
        <v>2434</v>
      </c>
      <c r="Q67" s="103">
        <v>0</v>
      </c>
      <c r="R67" s="103">
        <v>0</v>
      </c>
      <c r="S67" s="103">
        <v>2286.235292</v>
      </c>
      <c r="T67" s="119">
        <f t="shared" si="2"/>
        <v>0.939291410024651</v>
      </c>
      <c r="U67" s="103" t="s">
        <v>726</v>
      </c>
      <c r="V67" s="101" t="s">
        <v>290</v>
      </c>
      <c r="W67" s="101" t="s">
        <v>291</v>
      </c>
      <c r="X67" s="97"/>
      <c r="Y67" s="107" t="s">
        <v>727</v>
      </c>
      <c r="Z67" s="133" t="s">
        <v>728</v>
      </c>
      <c r="AA67" s="101" t="s">
        <v>494</v>
      </c>
      <c r="AB67" s="97" t="s">
        <v>495</v>
      </c>
      <c r="AC67" s="109">
        <v>44193</v>
      </c>
      <c r="AD67" s="109">
        <v>44230</v>
      </c>
      <c r="AE67" s="96" t="s">
        <v>729</v>
      </c>
      <c r="AF67" s="97" t="s">
        <v>495</v>
      </c>
      <c r="AG67" s="97" t="s">
        <v>495</v>
      </c>
      <c r="AH67" s="97" t="s">
        <v>495</v>
      </c>
      <c r="AI67" s="97" t="s">
        <v>495</v>
      </c>
      <c r="AJ67" s="97" t="s">
        <v>495</v>
      </c>
      <c r="AK67" s="97" t="s">
        <v>495</v>
      </c>
      <c r="AL67" s="109">
        <v>44195</v>
      </c>
      <c r="AM67" s="109"/>
      <c r="AN67" s="97">
        <v>3500</v>
      </c>
      <c r="AO67" s="97">
        <v>3500</v>
      </c>
      <c r="AP67" s="97">
        <v>3500</v>
      </c>
      <c r="AQ67" s="139" t="s">
        <v>687</v>
      </c>
    </row>
    <row r="68" s="1" customFormat="1" ht="60" customHeight="1" spans="1:43">
      <c r="A68" s="73" t="s">
        <v>285</v>
      </c>
      <c r="B68" s="73" t="s">
        <v>272</v>
      </c>
      <c r="C68" s="74"/>
      <c r="D68" s="74"/>
      <c r="E68" s="74"/>
      <c r="F68" s="74"/>
      <c r="G68" s="96"/>
      <c r="H68" s="108"/>
      <c r="I68" s="93">
        <f>SUM(I69:I70)</f>
        <v>1742.4</v>
      </c>
      <c r="J68" s="103">
        <v>0</v>
      </c>
      <c r="K68" s="103"/>
      <c r="L68" s="103"/>
      <c r="M68" s="103"/>
      <c r="N68" s="93">
        <f>SUM(N69:N70)</f>
        <v>1060</v>
      </c>
      <c r="O68" s="93">
        <f>SUM(O69)</f>
        <v>860</v>
      </c>
      <c r="P68" s="93">
        <f>SUM(P69)</f>
        <v>0</v>
      </c>
      <c r="Q68" s="93">
        <f>SUM(Q69)</f>
        <v>0</v>
      </c>
      <c r="R68" s="93">
        <f>SUM(R69)</f>
        <v>0</v>
      </c>
      <c r="S68" s="93">
        <f>SUM(S69:S70)</f>
        <v>519.63</v>
      </c>
      <c r="T68" s="94">
        <f t="shared" si="2"/>
        <v>0.490216981132075</v>
      </c>
      <c r="U68" s="96"/>
      <c r="V68" s="96"/>
      <c r="W68" s="96"/>
      <c r="X68" s="97"/>
      <c r="Y68" s="144"/>
      <c r="Z68" s="96"/>
      <c r="AA68" s="96"/>
      <c r="AB68" s="97"/>
      <c r="AC68" s="109"/>
      <c r="AD68" s="109"/>
      <c r="AE68" s="97"/>
      <c r="AF68" s="109"/>
      <c r="AG68" s="109"/>
      <c r="AH68" s="109"/>
      <c r="AI68" s="109"/>
      <c r="AJ68" s="109"/>
      <c r="AK68" s="109"/>
      <c r="AL68" s="109"/>
      <c r="AM68" s="109"/>
      <c r="AN68" s="109"/>
      <c r="AO68" s="109"/>
      <c r="AP68" s="109"/>
      <c r="AQ68" s="96"/>
    </row>
    <row r="69" s="1" customFormat="1" ht="111.75" customHeight="1" spans="1:43">
      <c r="A69" s="96">
        <v>22</v>
      </c>
      <c r="B69" s="96" t="s">
        <v>279</v>
      </c>
      <c r="C69" s="101" t="s">
        <v>280</v>
      </c>
      <c r="D69" s="101" t="s">
        <v>272</v>
      </c>
      <c r="E69" s="101" t="s">
        <v>23</v>
      </c>
      <c r="F69" s="96">
        <v>2021.01</v>
      </c>
      <c r="G69" s="123" t="s">
        <v>579</v>
      </c>
      <c r="H69" s="102" t="s">
        <v>730</v>
      </c>
      <c r="I69" s="103">
        <v>1247.4</v>
      </c>
      <c r="J69" s="103">
        <v>1247.4</v>
      </c>
      <c r="K69" s="103">
        <v>0</v>
      </c>
      <c r="L69" s="103">
        <v>0</v>
      </c>
      <c r="M69" s="103">
        <v>0</v>
      </c>
      <c r="N69" s="103">
        <f>O69+P69</f>
        <v>860</v>
      </c>
      <c r="O69" s="103">
        <f>360+500</f>
        <v>860</v>
      </c>
      <c r="P69" s="103">
        <v>0</v>
      </c>
      <c r="Q69" s="103">
        <v>0</v>
      </c>
      <c r="R69" s="103">
        <v>0</v>
      </c>
      <c r="S69" s="103">
        <v>371.4</v>
      </c>
      <c r="T69" s="119">
        <f t="shared" si="2"/>
        <v>0.431860465116279</v>
      </c>
      <c r="U69" s="101" t="s">
        <v>425</v>
      </c>
      <c r="V69" s="101" t="s">
        <v>275</v>
      </c>
      <c r="W69" s="101" t="s">
        <v>276</v>
      </c>
      <c r="X69" s="97"/>
      <c r="Y69" s="152" t="s">
        <v>731</v>
      </c>
      <c r="Z69" s="101" t="s">
        <v>732</v>
      </c>
      <c r="AA69" s="101" t="s">
        <v>502</v>
      </c>
      <c r="AB69" s="133" t="s">
        <v>551</v>
      </c>
      <c r="AC69" s="109">
        <v>44177</v>
      </c>
      <c r="AD69" s="109" t="s">
        <v>495</v>
      </c>
      <c r="AE69" s="97" t="s">
        <v>495</v>
      </c>
      <c r="AF69" s="109" t="s">
        <v>495</v>
      </c>
      <c r="AG69" s="109" t="s">
        <v>495</v>
      </c>
      <c r="AH69" s="109" t="s">
        <v>495</v>
      </c>
      <c r="AI69" s="109" t="s">
        <v>495</v>
      </c>
      <c r="AJ69" s="105" t="s">
        <v>733</v>
      </c>
      <c r="AK69" s="109">
        <v>44236</v>
      </c>
      <c r="AL69" s="109">
        <v>44236</v>
      </c>
      <c r="AM69" s="109"/>
      <c r="AN69" s="109"/>
      <c r="AO69" s="109"/>
      <c r="AP69" s="109"/>
      <c r="AQ69" s="96"/>
    </row>
    <row r="70" s="1" customFormat="1" ht="138" customHeight="1" spans="1:43">
      <c r="A70" s="96">
        <v>23</v>
      </c>
      <c r="B70" s="96" t="s">
        <v>282</v>
      </c>
      <c r="C70" s="101" t="s">
        <v>734</v>
      </c>
      <c r="D70" s="101" t="s">
        <v>19</v>
      </c>
      <c r="E70" s="101" t="s">
        <v>23</v>
      </c>
      <c r="F70" s="96">
        <v>2021.03</v>
      </c>
      <c r="G70" s="96">
        <v>2021.11</v>
      </c>
      <c r="H70" s="102" t="s">
        <v>735</v>
      </c>
      <c r="I70" s="103">
        <v>495</v>
      </c>
      <c r="J70" s="103">
        <v>0</v>
      </c>
      <c r="K70" s="103">
        <v>495</v>
      </c>
      <c r="L70" s="103">
        <v>0</v>
      </c>
      <c r="M70" s="103">
        <v>0</v>
      </c>
      <c r="N70" s="103">
        <v>200</v>
      </c>
      <c r="O70" s="103">
        <v>0</v>
      </c>
      <c r="P70" s="103">
        <v>200</v>
      </c>
      <c r="Q70" s="103">
        <v>0</v>
      </c>
      <c r="R70" s="103">
        <v>0</v>
      </c>
      <c r="S70" s="103">
        <v>148.23</v>
      </c>
      <c r="T70" s="94">
        <f t="shared" si="2"/>
        <v>0.74115</v>
      </c>
      <c r="U70" s="101" t="s">
        <v>426</v>
      </c>
      <c r="V70" s="101" t="s">
        <v>26</v>
      </c>
      <c r="W70" s="101" t="s">
        <v>27</v>
      </c>
      <c r="X70" s="103"/>
      <c r="Y70" s="107" t="s">
        <v>736</v>
      </c>
      <c r="Z70" s="120" t="s">
        <v>732</v>
      </c>
      <c r="AA70" s="120" t="s">
        <v>502</v>
      </c>
      <c r="AB70" s="120" t="s">
        <v>503</v>
      </c>
      <c r="AC70" s="105">
        <v>44211</v>
      </c>
      <c r="AD70" s="103" t="s">
        <v>495</v>
      </c>
      <c r="AE70" s="103" t="s">
        <v>495</v>
      </c>
      <c r="AF70" s="103" t="s">
        <v>495</v>
      </c>
      <c r="AG70" s="105">
        <v>44223</v>
      </c>
      <c r="AH70" s="105">
        <v>44231</v>
      </c>
      <c r="AI70" s="109">
        <v>44251</v>
      </c>
      <c r="AJ70" s="103" t="s">
        <v>737</v>
      </c>
      <c r="AK70" s="109">
        <v>44258</v>
      </c>
      <c r="AL70" s="109">
        <v>44258</v>
      </c>
      <c r="AM70" s="109"/>
      <c r="AN70" s="97">
        <v>226</v>
      </c>
      <c r="AO70" s="97">
        <v>226</v>
      </c>
      <c r="AP70" s="97">
        <v>226</v>
      </c>
      <c r="AQ70" s="139" t="s">
        <v>687</v>
      </c>
    </row>
    <row r="71" s="1" customFormat="1" ht="111.75" customHeight="1" spans="1:43">
      <c r="A71" s="99" t="s">
        <v>297</v>
      </c>
      <c r="B71" s="73" t="s">
        <v>738</v>
      </c>
      <c r="C71" s="74"/>
      <c r="D71" s="74"/>
      <c r="E71" s="74"/>
      <c r="F71" s="74"/>
      <c r="G71" s="123"/>
      <c r="H71" s="121"/>
      <c r="I71" s="93">
        <f>SUM(I72)</f>
        <v>6500</v>
      </c>
      <c r="J71" s="103"/>
      <c r="K71" s="103"/>
      <c r="L71" s="103"/>
      <c r="M71" s="103"/>
      <c r="N71" s="93">
        <f>SUM(N72)</f>
        <v>2500</v>
      </c>
      <c r="O71" s="103"/>
      <c r="P71" s="103"/>
      <c r="Q71" s="103"/>
      <c r="R71" s="103"/>
      <c r="S71" s="93">
        <f>SUM(S72)</f>
        <v>2081.808308</v>
      </c>
      <c r="T71" s="94">
        <f t="shared" si="2"/>
        <v>0.8327233232</v>
      </c>
      <c r="U71" s="103"/>
      <c r="V71" s="96"/>
      <c r="W71" s="96"/>
      <c r="X71" s="97"/>
      <c r="Y71" s="115"/>
      <c r="Z71" s="97"/>
      <c r="AA71" s="96"/>
      <c r="AB71" s="97"/>
      <c r="AC71" s="109"/>
      <c r="AD71" s="97"/>
      <c r="AE71" s="97"/>
      <c r="AF71" s="97"/>
      <c r="AG71" s="97"/>
      <c r="AH71" s="97"/>
      <c r="AI71" s="97"/>
      <c r="AJ71" s="97"/>
      <c r="AK71" s="97"/>
      <c r="AL71" s="109"/>
      <c r="AM71" s="109"/>
      <c r="AN71" s="109"/>
      <c r="AO71" s="109"/>
      <c r="AP71" s="109"/>
      <c r="AQ71" s="96"/>
    </row>
    <row r="72" s="1" customFormat="1" ht="138.75" customHeight="1" spans="1:43">
      <c r="A72" s="96">
        <v>24</v>
      </c>
      <c r="B72" s="18" t="s">
        <v>739</v>
      </c>
      <c r="C72" s="126" t="s">
        <v>740</v>
      </c>
      <c r="D72" s="126" t="s">
        <v>83</v>
      </c>
      <c r="E72" s="126" t="s">
        <v>738</v>
      </c>
      <c r="F72" s="96">
        <v>2020.12</v>
      </c>
      <c r="G72" s="103">
        <v>2021.08</v>
      </c>
      <c r="H72" s="154" t="s">
        <v>741</v>
      </c>
      <c r="I72" s="103">
        <v>6500</v>
      </c>
      <c r="J72" s="103"/>
      <c r="K72" s="103"/>
      <c r="L72" s="103"/>
      <c r="M72" s="103"/>
      <c r="N72" s="103">
        <v>2500</v>
      </c>
      <c r="O72" s="103"/>
      <c r="P72" s="103"/>
      <c r="Q72" s="103"/>
      <c r="R72" s="103"/>
      <c r="S72" s="103">
        <v>2081.808308</v>
      </c>
      <c r="T72" s="119">
        <f t="shared" si="2"/>
        <v>0.8327233232</v>
      </c>
      <c r="U72" s="103"/>
      <c r="V72" s="126" t="s">
        <v>26</v>
      </c>
      <c r="W72" s="126" t="s">
        <v>27</v>
      </c>
      <c r="X72" s="97"/>
      <c r="Y72" s="107" t="s">
        <v>742</v>
      </c>
      <c r="Z72" s="101" t="s">
        <v>501</v>
      </c>
      <c r="AA72" s="101" t="s">
        <v>502</v>
      </c>
      <c r="AB72" s="120" t="s">
        <v>503</v>
      </c>
      <c r="AC72" s="105">
        <v>44036</v>
      </c>
      <c r="AD72" s="105">
        <v>43946</v>
      </c>
      <c r="AE72" s="96" t="s">
        <v>743</v>
      </c>
      <c r="AF72" s="105">
        <v>44054</v>
      </c>
      <c r="AG72" s="105">
        <v>44059</v>
      </c>
      <c r="AH72" s="105">
        <v>43997</v>
      </c>
      <c r="AI72" s="105">
        <v>44018</v>
      </c>
      <c r="AJ72" s="105" t="s">
        <v>495</v>
      </c>
      <c r="AK72" s="105">
        <v>44028</v>
      </c>
      <c r="AL72" s="105">
        <v>44028</v>
      </c>
      <c r="AM72" s="105"/>
      <c r="AN72" s="96">
        <v>200</v>
      </c>
      <c r="AO72" s="96">
        <v>60</v>
      </c>
      <c r="AP72" s="96">
        <v>48</v>
      </c>
      <c r="AQ72" s="96"/>
    </row>
    <row r="73" s="1" customFormat="1" ht="60" customHeight="1" spans="1:43">
      <c r="A73" s="73" t="s">
        <v>306</v>
      </c>
      <c r="B73" s="73" t="s">
        <v>307</v>
      </c>
      <c r="C73" s="74"/>
      <c r="D73" s="74"/>
      <c r="E73" s="74"/>
      <c r="F73" s="74"/>
      <c r="G73" s="96"/>
      <c r="H73" s="115"/>
      <c r="I73" s="93">
        <f t="shared" ref="I73:S73" si="4">SUM(I74:I77)</f>
        <v>2900</v>
      </c>
      <c r="J73" s="93">
        <f t="shared" si="4"/>
        <v>2900</v>
      </c>
      <c r="K73" s="93">
        <f t="shared" si="4"/>
        <v>0</v>
      </c>
      <c r="L73" s="93">
        <f t="shared" si="4"/>
        <v>0</v>
      </c>
      <c r="M73" s="93">
        <f t="shared" si="4"/>
        <v>0</v>
      </c>
      <c r="N73" s="93">
        <f t="shared" si="4"/>
        <v>1450</v>
      </c>
      <c r="O73" s="93">
        <f t="shared" si="4"/>
        <v>1450</v>
      </c>
      <c r="P73" s="93">
        <f t="shared" si="4"/>
        <v>0</v>
      </c>
      <c r="Q73" s="93">
        <f t="shared" si="4"/>
        <v>0</v>
      </c>
      <c r="R73" s="93">
        <f t="shared" si="4"/>
        <v>0</v>
      </c>
      <c r="S73" s="93">
        <f t="shared" si="4"/>
        <v>757.546691</v>
      </c>
      <c r="T73" s="94">
        <f t="shared" si="2"/>
        <v>0.522445993793103</v>
      </c>
      <c r="U73" s="96"/>
      <c r="V73" s="96"/>
      <c r="W73" s="96"/>
      <c r="X73" s="97"/>
      <c r="Y73" s="144"/>
      <c r="Z73" s="96"/>
      <c r="AA73" s="96"/>
      <c r="AB73" s="97"/>
      <c r="AC73" s="109"/>
      <c r="AD73" s="109"/>
      <c r="AE73" s="97"/>
      <c r="AF73" s="109"/>
      <c r="AG73" s="109"/>
      <c r="AH73" s="109"/>
      <c r="AI73" s="109"/>
      <c r="AJ73" s="109"/>
      <c r="AK73" s="109"/>
      <c r="AL73" s="109"/>
      <c r="AM73" s="109"/>
      <c r="AN73" s="109"/>
      <c r="AO73" s="109"/>
      <c r="AP73" s="109"/>
      <c r="AQ73" s="96"/>
    </row>
    <row r="74" s="1" customFormat="1" ht="159" customHeight="1" spans="1:43">
      <c r="A74" s="96">
        <v>25</v>
      </c>
      <c r="B74" s="96" t="s">
        <v>318</v>
      </c>
      <c r="C74" s="101" t="s">
        <v>319</v>
      </c>
      <c r="D74" s="101" t="s">
        <v>307</v>
      </c>
      <c r="E74" s="101" t="s">
        <v>23</v>
      </c>
      <c r="F74" s="96">
        <v>2021.03</v>
      </c>
      <c r="G74" s="123" t="s">
        <v>744</v>
      </c>
      <c r="H74" s="102" t="s">
        <v>745</v>
      </c>
      <c r="I74" s="103">
        <v>900</v>
      </c>
      <c r="J74" s="103">
        <v>900</v>
      </c>
      <c r="K74" s="103">
        <v>0</v>
      </c>
      <c r="L74" s="103">
        <v>0</v>
      </c>
      <c r="M74" s="103">
        <v>0</v>
      </c>
      <c r="N74" s="103">
        <f>O74+P74</f>
        <v>450</v>
      </c>
      <c r="O74" s="103">
        <v>450</v>
      </c>
      <c r="P74" s="103">
        <v>0</v>
      </c>
      <c r="Q74" s="103">
        <v>0</v>
      </c>
      <c r="R74" s="103">
        <v>0</v>
      </c>
      <c r="S74" s="103">
        <v>450</v>
      </c>
      <c r="T74" s="119">
        <f t="shared" si="2"/>
        <v>1</v>
      </c>
      <c r="U74" s="101" t="s">
        <v>746</v>
      </c>
      <c r="V74" s="101" t="s">
        <v>320</v>
      </c>
      <c r="W74" s="101" t="s">
        <v>321</v>
      </c>
      <c r="X74" s="97"/>
      <c r="Y74" s="107" t="s">
        <v>747</v>
      </c>
      <c r="Z74" s="101" t="s">
        <v>493</v>
      </c>
      <c r="AA74" s="101" t="s">
        <v>494</v>
      </c>
      <c r="AB74" s="97" t="s">
        <v>495</v>
      </c>
      <c r="AC74" s="109">
        <v>44188</v>
      </c>
      <c r="AD74" s="97" t="s">
        <v>495</v>
      </c>
      <c r="AE74" s="97" t="s">
        <v>495</v>
      </c>
      <c r="AF74" s="97" t="s">
        <v>495</v>
      </c>
      <c r="AG74" s="97" t="s">
        <v>495</v>
      </c>
      <c r="AH74" s="97" t="s">
        <v>495</v>
      </c>
      <c r="AI74" s="97" t="s">
        <v>495</v>
      </c>
      <c r="AJ74" s="97" t="s">
        <v>495</v>
      </c>
      <c r="AK74" s="97" t="s">
        <v>495</v>
      </c>
      <c r="AL74" s="109">
        <v>43862</v>
      </c>
      <c r="AM74" s="109"/>
      <c r="AN74" s="109"/>
      <c r="AO74" s="109"/>
      <c r="AP74" s="109"/>
      <c r="AQ74" s="96"/>
    </row>
    <row r="75" s="1" customFormat="1" ht="198.95" customHeight="1" spans="1:43">
      <c r="A75" s="96">
        <v>26</v>
      </c>
      <c r="B75" s="96" t="s">
        <v>308</v>
      </c>
      <c r="C75" s="101" t="s">
        <v>309</v>
      </c>
      <c r="D75" s="101" t="s">
        <v>307</v>
      </c>
      <c r="E75" s="101" t="s">
        <v>23</v>
      </c>
      <c r="F75" s="96">
        <v>2021.01</v>
      </c>
      <c r="G75" s="123" t="s">
        <v>748</v>
      </c>
      <c r="H75" s="102" t="s">
        <v>749</v>
      </c>
      <c r="I75" s="103">
        <v>300</v>
      </c>
      <c r="J75" s="103">
        <v>300</v>
      </c>
      <c r="K75" s="103">
        <v>0</v>
      </c>
      <c r="L75" s="103">
        <v>0</v>
      </c>
      <c r="M75" s="103">
        <v>0</v>
      </c>
      <c r="N75" s="103">
        <v>200</v>
      </c>
      <c r="O75" s="103">
        <v>200</v>
      </c>
      <c r="P75" s="103">
        <v>0</v>
      </c>
      <c r="Q75" s="103">
        <v>0</v>
      </c>
      <c r="R75" s="103">
        <v>0</v>
      </c>
      <c r="S75" s="103">
        <v>39.6801</v>
      </c>
      <c r="T75" s="119">
        <f t="shared" si="2"/>
        <v>0.1984005</v>
      </c>
      <c r="U75" s="101" t="s">
        <v>434</v>
      </c>
      <c r="V75" s="101" t="s">
        <v>310</v>
      </c>
      <c r="W75" s="101" t="s">
        <v>311</v>
      </c>
      <c r="X75" s="97"/>
      <c r="Y75" s="107" t="s">
        <v>750</v>
      </c>
      <c r="Z75" s="101" t="s">
        <v>728</v>
      </c>
      <c r="AA75" s="101" t="s">
        <v>494</v>
      </c>
      <c r="AB75" s="97" t="s">
        <v>495</v>
      </c>
      <c r="AC75" s="109">
        <v>44197</v>
      </c>
      <c r="AD75" s="97" t="s">
        <v>495</v>
      </c>
      <c r="AE75" s="97" t="s">
        <v>495</v>
      </c>
      <c r="AF75" s="97" t="s">
        <v>495</v>
      </c>
      <c r="AG75" s="97" t="s">
        <v>495</v>
      </c>
      <c r="AH75" s="97" t="s">
        <v>495</v>
      </c>
      <c r="AI75" s="97" t="s">
        <v>495</v>
      </c>
      <c r="AJ75" s="97" t="s">
        <v>495</v>
      </c>
      <c r="AK75" s="97" t="s">
        <v>495</v>
      </c>
      <c r="AL75" s="109">
        <v>44202</v>
      </c>
      <c r="AM75" s="109"/>
      <c r="AN75" s="97">
        <v>80</v>
      </c>
      <c r="AO75" s="97">
        <v>80</v>
      </c>
      <c r="AP75" s="97">
        <v>80</v>
      </c>
      <c r="AQ75" s="96"/>
    </row>
    <row r="76" s="1" customFormat="1" ht="144" customHeight="1" spans="1:43">
      <c r="A76" s="96">
        <v>27</v>
      </c>
      <c r="B76" s="96" t="s">
        <v>313</v>
      </c>
      <c r="C76" s="101" t="s">
        <v>314</v>
      </c>
      <c r="D76" s="101" t="s">
        <v>307</v>
      </c>
      <c r="E76" s="101" t="s">
        <v>83</v>
      </c>
      <c r="F76" s="96">
        <v>2020.12</v>
      </c>
      <c r="G76" s="123" t="s">
        <v>579</v>
      </c>
      <c r="H76" s="102" t="s">
        <v>751</v>
      </c>
      <c r="I76" s="103">
        <v>1400</v>
      </c>
      <c r="J76" s="103">
        <v>1400</v>
      </c>
      <c r="K76" s="103">
        <v>0</v>
      </c>
      <c r="L76" s="103">
        <v>0</v>
      </c>
      <c r="M76" s="103">
        <v>0</v>
      </c>
      <c r="N76" s="103">
        <v>600</v>
      </c>
      <c r="O76" s="103">
        <v>600</v>
      </c>
      <c r="P76" s="103">
        <v>0</v>
      </c>
      <c r="Q76" s="103">
        <v>0</v>
      </c>
      <c r="R76" s="103">
        <v>0</v>
      </c>
      <c r="S76" s="103">
        <v>215.514991</v>
      </c>
      <c r="T76" s="119">
        <f t="shared" si="2"/>
        <v>0.359191651666667</v>
      </c>
      <c r="U76" s="101" t="s">
        <v>436</v>
      </c>
      <c r="V76" s="101" t="s">
        <v>315</v>
      </c>
      <c r="W76" s="101" t="s">
        <v>316</v>
      </c>
      <c r="X76" s="97"/>
      <c r="Y76" s="107" t="s">
        <v>750</v>
      </c>
      <c r="Z76" s="101" t="s">
        <v>728</v>
      </c>
      <c r="AA76" s="101" t="s">
        <v>494</v>
      </c>
      <c r="AB76" s="97" t="s">
        <v>495</v>
      </c>
      <c r="AC76" s="109">
        <v>44199</v>
      </c>
      <c r="AD76" s="97" t="s">
        <v>495</v>
      </c>
      <c r="AE76" s="97" t="s">
        <v>495</v>
      </c>
      <c r="AF76" s="97" t="s">
        <v>495</v>
      </c>
      <c r="AG76" s="97" t="s">
        <v>495</v>
      </c>
      <c r="AH76" s="97" t="s">
        <v>495</v>
      </c>
      <c r="AI76" s="97" t="s">
        <v>495</v>
      </c>
      <c r="AJ76" s="97" t="s">
        <v>495</v>
      </c>
      <c r="AK76" s="97" t="s">
        <v>495</v>
      </c>
      <c r="AL76" s="109">
        <v>44198</v>
      </c>
      <c r="AM76" s="109"/>
      <c r="AN76" s="109"/>
      <c r="AO76" s="109"/>
      <c r="AP76" s="109"/>
      <c r="AQ76" s="96"/>
    </row>
    <row r="77" s="1" customFormat="1" ht="135" customHeight="1" spans="1:43">
      <c r="A77" s="96">
        <v>28</v>
      </c>
      <c r="B77" s="96" t="s">
        <v>439</v>
      </c>
      <c r="C77" s="101" t="s">
        <v>440</v>
      </c>
      <c r="D77" s="101" t="s">
        <v>307</v>
      </c>
      <c r="E77" s="101" t="s">
        <v>23</v>
      </c>
      <c r="F77" s="96">
        <v>2021.01</v>
      </c>
      <c r="G77" s="96" t="s">
        <v>748</v>
      </c>
      <c r="H77" s="102" t="s">
        <v>752</v>
      </c>
      <c r="I77" s="103">
        <v>300</v>
      </c>
      <c r="J77" s="103">
        <v>300</v>
      </c>
      <c r="K77" s="103">
        <v>0</v>
      </c>
      <c r="L77" s="103">
        <v>0</v>
      </c>
      <c r="M77" s="103">
        <v>0</v>
      </c>
      <c r="N77" s="103">
        <f>O77+P77</f>
        <v>200</v>
      </c>
      <c r="O77" s="103">
        <v>200</v>
      </c>
      <c r="P77" s="103">
        <v>0</v>
      </c>
      <c r="Q77" s="103">
        <v>0</v>
      </c>
      <c r="R77" s="103">
        <v>0</v>
      </c>
      <c r="S77" s="103">
        <v>52.3516</v>
      </c>
      <c r="T77" s="119">
        <f t="shared" si="2"/>
        <v>0.261758</v>
      </c>
      <c r="U77" s="101" t="s">
        <v>753</v>
      </c>
      <c r="V77" s="101" t="s">
        <v>443</v>
      </c>
      <c r="W77" s="101" t="s">
        <v>444</v>
      </c>
      <c r="X77" s="146"/>
      <c r="Y77" s="97" t="s">
        <v>495</v>
      </c>
      <c r="Z77" s="133" t="s">
        <v>728</v>
      </c>
      <c r="AA77" s="101" t="s">
        <v>494</v>
      </c>
      <c r="AB77" s="97" t="s">
        <v>495</v>
      </c>
      <c r="AC77" s="109" t="s">
        <v>495</v>
      </c>
      <c r="AD77" s="109" t="s">
        <v>495</v>
      </c>
      <c r="AE77" s="97" t="s">
        <v>495</v>
      </c>
      <c r="AF77" s="109" t="s">
        <v>495</v>
      </c>
      <c r="AG77" s="109" t="s">
        <v>495</v>
      </c>
      <c r="AH77" s="109" t="s">
        <v>495</v>
      </c>
      <c r="AI77" s="109" t="s">
        <v>495</v>
      </c>
      <c r="AJ77" s="109" t="s">
        <v>495</v>
      </c>
      <c r="AK77" s="109" t="s">
        <v>495</v>
      </c>
      <c r="AL77" s="109" t="s">
        <v>495</v>
      </c>
      <c r="AM77" s="109"/>
      <c r="AN77" s="109"/>
      <c r="AO77" s="109"/>
      <c r="AP77" s="109"/>
      <c r="AQ77" s="96"/>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A1" sqref="A1:N1"/>
    </sheetView>
  </sheetViews>
  <sheetFormatPr defaultColWidth="8.63333333333333" defaultRowHeight="13.5" outlineLevelRow="4" outlineLevelCol="1"/>
  <cols>
    <col min="1" max="1" width="45.6333333333333" customWidth="1"/>
    <col min="2" max="3" width="8.88333333333333"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A1" sqref="A1:N1"/>
    </sheetView>
  </sheetViews>
  <sheetFormatPr defaultColWidth="8.63333333333333" defaultRowHeight="13.5" outlineLevelCol="1"/>
  <cols>
    <col min="1" max="1" width="76" customWidth="1"/>
    <col min="2" max="3" width="8.88333333333333"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A1" sqref="A1:N1"/>
    </sheetView>
  </sheetViews>
  <sheetFormatPr defaultColWidth="8.63333333333333" defaultRowHeight="13.5" outlineLevelCol="1"/>
  <cols>
    <col min="1" max="1" width="76" customWidth="1"/>
    <col min="2" max="3" width="8.88333333333333"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A1" sqref="A1:N1"/>
    </sheetView>
  </sheetViews>
  <sheetFormatPr defaultColWidth="8.63333333333333" defaultRowHeight="13.5" outlineLevelCol="1"/>
  <cols>
    <col min="1" max="1" width="76" customWidth="1"/>
    <col min="2" max="3" width="8.88333333333333"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A1" sqref="A1:N1"/>
    </sheetView>
  </sheetViews>
  <sheetFormatPr defaultColWidth="8.63333333333333" defaultRowHeight="13.5" outlineLevelRow="2" outlineLevelCol="1"/>
  <cols>
    <col min="1" max="1" width="16.5" customWidth="1"/>
    <col min="2" max="3" width="8.88333333333333"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A1" sqref="A1:N1"/>
    </sheetView>
  </sheetViews>
  <sheetFormatPr defaultColWidth="8.63333333333333" defaultRowHeight="13.5" outlineLevelRow="4" outlineLevelCol="1"/>
  <cols>
    <col min="1" max="1" width="36.6333333333333" customWidth="1"/>
    <col min="2" max="3" width="8.88333333333333"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A1" sqref="A1:N1"/>
    </sheetView>
  </sheetViews>
  <sheetFormatPr defaultColWidth="8.63333333333333" defaultRowHeight="13.5" outlineLevelCol="1"/>
  <cols>
    <col min="1" max="1" width="76" customWidth="1"/>
    <col min="2" max="3" width="8.88333333333333"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A1" sqref="A1:N1"/>
    </sheetView>
  </sheetViews>
  <sheetFormatPr defaultColWidth="8.63333333333333" defaultRowHeight="13.5" outlineLevelRow="5" outlineLevelCol="2"/>
  <cols>
    <col min="1" max="1" width="16.5" customWidth="1"/>
    <col min="2" max="4" width="8.88333333333333"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3">
      <c r="A4" t="s">
        <v>732</v>
      </c>
    </row>
    <row r="5" ht="12.95" customHeight="1" spans="1:3">
      <c r="A5" t="s">
        <v>493</v>
      </c>
    </row>
    <row r="6" ht="12.95" customHeight="1" spans="1:3">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24"/>
  <sheetViews>
    <sheetView tabSelected="1" zoomScale="90" zoomScaleNormal="90" workbookViewId="0">
      <pane ySplit="6" topLeftCell="A15" activePane="bottomLeft" state="frozen"/>
      <selection/>
      <selection pane="bottomLeft" activeCell="K20" sqref="K20"/>
    </sheetView>
  </sheetViews>
  <sheetFormatPr defaultColWidth="8.75833333333333" defaultRowHeight="15"/>
  <cols>
    <col min="1" max="1" width="5.5" style="3" customWidth="1"/>
    <col min="2" max="2" width="6.075" style="3" customWidth="1"/>
    <col min="3" max="3" width="22.575" style="4" customWidth="1"/>
    <col min="4" max="4" width="8.01666666666667" style="3" customWidth="1"/>
    <col min="5" max="5" width="6.21666666666667" style="3" customWidth="1"/>
    <col min="6" max="6" width="8.025" style="3" customWidth="1"/>
    <col min="7" max="7" width="41.8083333333333" style="5" customWidth="1"/>
    <col min="8" max="9" width="11.9666666666667" style="6" customWidth="1"/>
    <col min="10" max="10" width="9.525" style="7" customWidth="1"/>
    <col min="11" max="11" width="30.9083333333333" style="8" customWidth="1"/>
    <col min="12" max="12" width="31.8166666666667" style="3" customWidth="1"/>
    <col min="13" max="13" width="13.1833333333333" style="4" customWidth="1"/>
    <col min="14" max="14" width="5.44166666666667" style="4" customWidth="1"/>
    <col min="15" max="32" width="8.75833333333333" style="3"/>
    <col min="33" max="16384" width="26.6666666666667" style="3"/>
  </cols>
  <sheetData>
    <row r="1" s="1" customFormat="1" ht="38" customHeight="1" spans="1:14">
      <c r="A1" s="9" t="s">
        <v>762</v>
      </c>
      <c r="B1" s="9"/>
      <c r="C1" s="9"/>
      <c r="D1" s="9"/>
      <c r="E1" s="9"/>
      <c r="F1" s="9"/>
      <c r="G1" s="9"/>
      <c r="H1" s="9"/>
      <c r="I1" s="9"/>
      <c r="J1" s="9"/>
      <c r="K1" s="9"/>
      <c r="L1" s="9"/>
      <c r="M1" s="9"/>
      <c r="N1" s="9"/>
    </row>
    <row r="2" ht="25" customHeight="1" spans="1:14">
      <c r="A2" s="10" t="s">
        <v>763</v>
      </c>
      <c r="B2" s="11"/>
      <c r="C2" s="11"/>
      <c r="D2" s="11"/>
      <c r="E2" s="11"/>
      <c r="F2" s="11"/>
      <c r="G2" s="11"/>
      <c r="H2" s="11"/>
      <c r="I2" s="11"/>
      <c r="J2" s="11"/>
      <c r="K2" s="11"/>
      <c r="L2" s="11"/>
      <c r="M2" s="11"/>
      <c r="N2" s="11"/>
    </row>
    <row r="3" ht="34.5" customHeight="1" spans="1:14">
      <c r="A3" s="12" t="s">
        <v>764</v>
      </c>
      <c r="B3" s="12" t="s">
        <v>765</v>
      </c>
      <c r="C3" s="13" t="s">
        <v>3</v>
      </c>
      <c r="D3" s="12" t="s">
        <v>766</v>
      </c>
      <c r="E3" s="12" t="s">
        <v>767</v>
      </c>
      <c r="F3" s="12" t="s">
        <v>768</v>
      </c>
      <c r="G3" s="12" t="s">
        <v>769</v>
      </c>
      <c r="H3" s="14" t="s">
        <v>770</v>
      </c>
      <c r="I3" s="15" t="s">
        <v>329</v>
      </c>
      <c r="J3" s="16"/>
      <c r="K3" s="17" t="s">
        <v>771</v>
      </c>
      <c r="L3" s="17" t="s">
        <v>772</v>
      </c>
      <c r="M3" s="17" t="s">
        <v>773</v>
      </c>
      <c r="N3" s="17" t="s">
        <v>16</v>
      </c>
    </row>
    <row r="4" ht="23.25" customHeight="1" spans="1:14">
      <c r="A4" s="18"/>
      <c r="B4" s="18"/>
      <c r="C4" s="19"/>
      <c r="D4" s="18"/>
      <c r="E4" s="18"/>
      <c r="F4" s="12"/>
      <c r="G4" s="18"/>
      <c r="H4" s="20"/>
      <c r="I4" s="16"/>
      <c r="J4" s="16"/>
      <c r="K4" s="21"/>
      <c r="L4" s="21"/>
      <c r="M4" s="21"/>
      <c r="N4" s="21"/>
    </row>
    <row r="5" ht="23.25" customHeight="1" spans="1:14">
      <c r="A5" s="18"/>
      <c r="B5" s="18"/>
      <c r="C5" s="19"/>
      <c r="D5" s="18"/>
      <c r="E5" s="18"/>
      <c r="F5" s="12"/>
      <c r="G5" s="18"/>
      <c r="H5" s="20"/>
      <c r="I5" s="14" t="s">
        <v>774</v>
      </c>
      <c r="J5" s="14" t="s">
        <v>775</v>
      </c>
      <c r="K5" s="21"/>
      <c r="L5" s="21"/>
      <c r="M5" s="21"/>
      <c r="N5" s="21"/>
    </row>
    <row r="6" ht="19" customHeight="1" spans="1:14">
      <c r="A6" s="18"/>
      <c r="B6" s="18"/>
      <c r="C6" s="19"/>
      <c r="D6" s="18"/>
      <c r="E6" s="18"/>
      <c r="F6" s="12"/>
      <c r="G6" s="18"/>
      <c r="H6" s="20"/>
      <c r="I6" s="20"/>
      <c r="J6" s="14"/>
      <c r="K6" s="21"/>
      <c r="L6" s="21"/>
      <c r="M6" s="21"/>
      <c r="N6" s="21"/>
    </row>
    <row r="7" s="2" customFormat="1" ht="58" customHeight="1" spans="1:14">
      <c r="A7" s="22" t="s">
        <v>776</v>
      </c>
      <c r="B7" s="23"/>
      <c r="C7" s="23"/>
      <c r="D7" s="23"/>
      <c r="E7" s="23"/>
      <c r="F7" s="23"/>
      <c r="G7" s="23"/>
      <c r="H7" s="24">
        <f>H8+H11+H18</f>
        <v>4153</v>
      </c>
      <c r="I7" s="24">
        <f>I8+I11+I18</f>
        <v>4153</v>
      </c>
      <c r="J7" s="24">
        <f>J8+J11+J18</f>
        <v>0</v>
      </c>
      <c r="K7" s="25"/>
      <c r="L7" s="21"/>
      <c r="M7" s="21"/>
      <c r="N7" s="21"/>
    </row>
    <row r="8" s="2" customFormat="1" ht="47" customHeight="1" spans="1:14">
      <c r="A8" s="22" t="s">
        <v>777</v>
      </c>
      <c r="B8" s="22"/>
      <c r="C8" s="22"/>
      <c r="D8" s="22"/>
      <c r="E8" s="22"/>
      <c r="F8" s="22"/>
      <c r="G8" s="22"/>
      <c r="H8" s="26">
        <f>H9+H10</f>
        <v>1130</v>
      </c>
      <c r="I8" s="26">
        <f>I9+I10</f>
        <v>1130</v>
      </c>
      <c r="J8" s="26">
        <f>J9+J10</f>
        <v>0</v>
      </c>
      <c r="K8" s="27"/>
      <c r="L8" s="28"/>
      <c r="M8" s="19"/>
      <c r="N8" s="19"/>
    </row>
    <row r="9" s="2" customFormat="1" ht="120" customHeight="1" spans="1:14">
      <c r="A9" s="29">
        <v>1</v>
      </c>
      <c r="B9" s="29" t="s">
        <v>778</v>
      </c>
      <c r="C9" s="30" t="s">
        <v>779</v>
      </c>
      <c r="D9" s="30" t="s">
        <v>780</v>
      </c>
      <c r="E9" s="30" t="s">
        <v>778</v>
      </c>
      <c r="F9" s="30" t="s">
        <v>781</v>
      </c>
      <c r="G9" s="30" t="s">
        <v>782</v>
      </c>
      <c r="H9" s="31">
        <v>380</v>
      </c>
      <c r="I9" s="31">
        <v>380</v>
      </c>
      <c r="J9" s="26"/>
      <c r="K9" s="32" t="s">
        <v>783</v>
      </c>
      <c r="L9" s="32" t="s">
        <v>784</v>
      </c>
      <c r="M9" s="33" t="s">
        <v>785</v>
      </c>
      <c r="N9" s="18" t="s">
        <v>786</v>
      </c>
    </row>
    <row r="10" s="2" customFormat="1" ht="120" customHeight="1" spans="1:14">
      <c r="A10" s="29">
        <v>2</v>
      </c>
      <c r="B10" s="29" t="s">
        <v>778</v>
      </c>
      <c r="C10" s="30" t="s">
        <v>787</v>
      </c>
      <c r="D10" s="30" t="s">
        <v>780</v>
      </c>
      <c r="E10" s="30" t="s">
        <v>778</v>
      </c>
      <c r="F10" s="30" t="s">
        <v>781</v>
      </c>
      <c r="G10" s="30" t="s">
        <v>788</v>
      </c>
      <c r="H10" s="31">
        <v>750</v>
      </c>
      <c r="I10" s="31">
        <v>750</v>
      </c>
      <c r="J10" s="26"/>
      <c r="K10" s="32" t="s">
        <v>789</v>
      </c>
      <c r="L10" s="32" t="s">
        <v>790</v>
      </c>
      <c r="M10" s="33" t="s">
        <v>791</v>
      </c>
      <c r="N10" s="18" t="s">
        <v>786</v>
      </c>
    </row>
    <row r="11" s="2" customFormat="1" ht="55" customHeight="1" spans="1:14">
      <c r="A11" s="22" t="s">
        <v>792</v>
      </c>
      <c r="B11" s="22"/>
      <c r="C11" s="22"/>
      <c r="D11" s="22"/>
      <c r="E11" s="22"/>
      <c r="F11" s="22"/>
      <c r="G11" s="22"/>
      <c r="H11" s="34">
        <f>H12+H15</f>
        <v>1480</v>
      </c>
      <c r="I11" s="34">
        <f>I12+I15</f>
        <v>1480</v>
      </c>
      <c r="J11" s="34">
        <f>J12+J15</f>
        <v>0</v>
      </c>
      <c r="K11" s="35"/>
      <c r="L11" s="36"/>
      <c r="M11" s="19"/>
      <c r="N11" s="18"/>
    </row>
    <row r="12" s="2" customFormat="1" ht="34" customHeight="1" spans="1:14">
      <c r="A12" s="37" t="s">
        <v>793</v>
      </c>
      <c r="B12" s="37"/>
      <c r="C12" s="37"/>
      <c r="D12" s="37"/>
      <c r="E12" s="37"/>
      <c r="F12" s="37"/>
      <c r="G12" s="37"/>
      <c r="H12" s="34">
        <f>H13+H14</f>
        <v>600</v>
      </c>
      <c r="I12" s="34">
        <f>I13+I14</f>
        <v>600</v>
      </c>
      <c r="J12" s="34">
        <f>J13+J14</f>
        <v>0</v>
      </c>
      <c r="K12" s="35"/>
      <c r="L12" s="36"/>
      <c r="M12" s="19"/>
      <c r="N12" s="18"/>
    </row>
    <row r="13" s="2" customFormat="1" ht="95" customHeight="1" spans="1:14">
      <c r="A13" s="38">
        <v>1</v>
      </c>
      <c r="B13" s="38" t="s">
        <v>794</v>
      </c>
      <c r="C13" s="39" t="s">
        <v>795</v>
      </c>
      <c r="D13" s="38" t="s">
        <v>796</v>
      </c>
      <c r="E13" s="40" t="s">
        <v>794</v>
      </c>
      <c r="F13" s="41" t="s">
        <v>781</v>
      </c>
      <c r="G13" s="42" t="s">
        <v>797</v>
      </c>
      <c r="H13" s="43">
        <v>100</v>
      </c>
      <c r="I13" s="43">
        <v>100</v>
      </c>
      <c r="J13" s="44">
        <v>0</v>
      </c>
      <c r="K13" s="32" t="s">
        <v>798</v>
      </c>
      <c r="L13" s="45" t="s">
        <v>799</v>
      </c>
      <c r="M13" s="46" t="s">
        <v>800</v>
      </c>
      <c r="N13" s="38" t="s">
        <v>786</v>
      </c>
    </row>
    <row r="14" s="2" customFormat="1" ht="114" customHeight="1" spans="1:14">
      <c r="A14" s="38">
        <v>2</v>
      </c>
      <c r="B14" s="38" t="s">
        <v>794</v>
      </c>
      <c r="C14" s="39" t="s">
        <v>801</v>
      </c>
      <c r="D14" s="38" t="s">
        <v>796</v>
      </c>
      <c r="E14" s="40" t="s">
        <v>794</v>
      </c>
      <c r="F14" s="41" t="s">
        <v>781</v>
      </c>
      <c r="G14" s="42" t="s">
        <v>802</v>
      </c>
      <c r="H14" s="43">
        <v>500</v>
      </c>
      <c r="I14" s="43">
        <v>500</v>
      </c>
      <c r="J14" s="44">
        <v>0</v>
      </c>
      <c r="K14" s="32" t="s">
        <v>803</v>
      </c>
      <c r="L14" s="45" t="s">
        <v>804</v>
      </c>
      <c r="M14" s="46" t="s">
        <v>800</v>
      </c>
      <c r="N14" s="38" t="s">
        <v>786</v>
      </c>
    </row>
    <row r="15" s="2" customFormat="1" ht="34" customHeight="1" spans="1:14">
      <c r="A15" s="37" t="s">
        <v>805</v>
      </c>
      <c r="B15" s="37"/>
      <c r="C15" s="37"/>
      <c r="D15" s="37"/>
      <c r="E15" s="37"/>
      <c r="F15" s="37"/>
      <c r="G15" s="37"/>
      <c r="H15" s="26">
        <f>H16+H17</f>
        <v>880</v>
      </c>
      <c r="I15" s="26">
        <f>I16+I17</f>
        <v>880</v>
      </c>
      <c r="J15" s="26">
        <f>J16+J17</f>
        <v>0</v>
      </c>
      <c r="K15" s="32"/>
      <c r="L15" s="36"/>
      <c r="M15" s="19"/>
      <c r="N15" s="38"/>
    </row>
    <row r="16" s="2" customFormat="1" ht="145" customHeight="1" spans="1:14">
      <c r="A16" s="38">
        <v>3</v>
      </c>
      <c r="B16" s="38" t="s">
        <v>794</v>
      </c>
      <c r="C16" s="39" t="s">
        <v>806</v>
      </c>
      <c r="D16" s="38" t="s">
        <v>780</v>
      </c>
      <c r="E16" s="40" t="s">
        <v>794</v>
      </c>
      <c r="F16" s="40" t="s">
        <v>781</v>
      </c>
      <c r="G16" s="42" t="s">
        <v>807</v>
      </c>
      <c r="H16" s="47">
        <v>500</v>
      </c>
      <c r="I16" s="47">
        <v>500</v>
      </c>
      <c r="J16" s="48">
        <v>0</v>
      </c>
      <c r="K16" s="32" t="s">
        <v>808</v>
      </c>
      <c r="L16" s="45" t="s">
        <v>809</v>
      </c>
      <c r="M16" s="46" t="s">
        <v>810</v>
      </c>
      <c r="N16" s="18" t="s">
        <v>786</v>
      </c>
    </row>
    <row r="17" s="2" customFormat="1" ht="173" customHeight="1" spans="1:14">
      <c r="A17" s="38">
        <v>4</v>
      </c>
      <c r="B17" s="38" t="s">
        <v>794</v>
      </c>
      <c r="C17" s="39" t="s">
        <v>811</v>
      </c>
      <c r="D17" s="38" t="s">
        <v>780</v>
      </c>
      <c r="E17" s="40" t="s">
        <v>794</v>
      </c>
      <c r="F17" s="40" t="s">
        <v>781</v>
      </c>
      <c r="G17" s="42" t="s">
        <v>812</v>
      </c>
      <c r="H17" s="47">
        <v>380</v>
      </c>
      <c r="I17" s="47">
        <v>380</v>
      </c>
      <c r="J17" s="48">
        <v>0</v>
      </c>
      <c r="K17" s="32" t="s">
        <v>813</v>
      </c>
      <c r="L17" s="45" t="s">
        <v>814</v>
      </c>
      <c r="M17" s="46" t="s">
        <v>810</v>
      </c>
      <c r="N17" s="18" t="s">
        <v>786</v>
      </c>
    </row>
    <row r="18" s="2" customFormat="1" ht="52" customHeight="1" spans="1:14">
      <c r="A18" s="22" t="s">
        <v>815</v>
      </c>
      <c r="B18" s="22"/>
      <c r="C18" s="22"/>
      <c r="D18" s="22"/>
      <c r="E18" s="22"/>
      <c r="F18" s="22"/>
      <c r="G18" s="22"/>
      <c r="H18" s="49">
        <f t="shared" ref="H18:J18" si="0">H19+H22</f>
        <v>1543</v>
      </c>
      <c r="I18" s="49">
        <f t="shared" si="0"/>
        <v>1543</v>
      </c>
      <c r="J18" s="49">
        <f t="shared" si="0"/>
        <v>0</v>
      </c>
      <c r="K18" s="35"/>
      <c r="L18" s="36"/>
      <c r="M18" s="19"/>
      <c r="N18" s="18"/>
    </row>
    <row r="19" s="2" customFormat="1" ht="34" customHeight="1" spans="1:14">
      <c r="A19" s="37" t="s">
        <v>816</v>
      </c>
      <c r="B19" s="37"/>
      <c r="C19" s="37"/>
      <c r="D19" s="37"/>
      <c r="E19" s="37"/>
      <c r="F19" s="37"/>
      <c r="G19" s="37"/>
      <c r="H19" s="49">
        <f>SUM(H20:H21)</f>
        <v>553</v>
      </c>
      <c r="I19" s="49">
        <f>SUM(I20:I21)</f>
        <v>553</v>
      </c>
      <c r="J19" s="49">
        <f>SUM(J20:J21)</f>
        <v>0</v>
      </c>
      <c r="K19" s="35"/>
      <c r="L19" s="36"/>
      <c r="M19" s="19"/>
      <c r="N19" s="18"/>
    </row>
    <row r="20" s="2" customFormat="1" ht="136" customHeight="1" spans="1:14">
      <c r="A20" s="50">
        <v>1</v>
      </c>
      <c r="B20" s="50" t="s">
        <v>817</v>
      </c>
      <c r="C20" s="50" t="s">
        <v>818</v>
      </c>
      <c r="D20" s="50" t="s">
        <v>796</v>
      </c>
      <c r="E20" s="50" t="s">
        <v>817</v>
      </c>
      <c r="F20" s="50" t="s">
        <v>781</v>
      </c>
      <c r="G20" s="50" t="s">
        <v>819</v>
      </c>
      <c r="H20" s="51">
        <v>225</v>
      </c>
      <c r="I20" s="51">
        <v>225</v>
      </c>
      <c r="J20" s="51"/>
      <c r="K20" s="52" t="s">
        <v>820</v>
      </c>
      <c r="L20" s="52" t="s">
        <v>821</v>
      </c>
      <c r="M20" s="50" t="s">
        <v>822</v>
      </c>
      <c r="N20" s="41" t="s">
        <v>786</v>
      </c>
    </row>
    <row r="21" s="2" customFormat="1" ht="136" customHeight="1" spans="1:14">
      <c r="A21" s="50">
        <v>2</v>
      </c>
      <c r="B21" s="50" t="s">
        <v>817</v>
      </c>
      <c r="C21" s="50" t="s">
        <v>823</v>
      </c>
      <c r="D21" s="50" t="s">
        <v>796</v>
      </c>
      <c r="E21" s="50" t="s">
        <v>817</v>
      </c>
      <c r="F21" s="50" t="s">
        <v>781</v>
      </c>
      <c r="G21" s="53" t="s">
        <v>824</v>
      </c>
      <c r="H21" s="51">
        <v>328</v>
      </c>
      <c r="I21" s="51">
        <v>328</v>
      </c>
      <c r="J21" s="51"/>
      <c r="K21" s="52" t="s">
        <v>825</v>
      </c>
      <c r="L21" s="52" t="s">
        <v>826</v>
      </c>
      <c r="M21" s="50" t="s">
        <v>822</v>
      </c>
      <c r="N21" s="41" t="s">
        <v>786</v>
      </c>
    </row>
    <row r="22" s="2" customFormat="1" ht="34" customHeight="1" spans="1:14">
      <c r="A22" s="37" t="s">
        <v>827</v>
      </c>
      <c r="B22" s="37"/>
      <c r="C22" s="37"/>
      <c r="D22" s="37"/>
      <c r="E22" s="37"/>
      <c r="F22" s="37"/>
      <c r="G22" s="37"/>
      <c r="H22" s="34">
        <f>H23+H24</f>
        <v>990</v>
      </c>
      <c r="I22" s="34">
        <f>I23+I24</f>
        <v>990</v>
      </c>
      <c r="J22" s="34">
        <f>J23+J24</f>
        <v>0</v>
      </c>
      <c r="K22" s="35"/>
      <c r="L22" s="35"/>
      <c r="M22" s="54"/>
      <c r="N22" s="18"/>
    </row>
    <row r="23" s="2" customFormat="1" ht="140" customHeight="1" spans="1:14">
      <c r="A23" s="50">
        <v>3</v>
      </c>
      <c r="B23" s="50" t="s">
        <v>817</v>
      </c>
      <c r="C23" s="41" t="s">
        <v>828</v>
      </c>
      <c r="D23" s="50" t="s">
        <v>780</v>
      </c>
      <c r="E23" s="50" t="s">
        <v>817</v>
      </c>
      <c r="F23" s="50" t="s">
        <v>781</v>
      </c>
      <c r="G23" s="55" t="s">
        <v>829</v>
      </c>
      <c r="H23" s="51">
        <v>490</v>
      </c>
      <c r="I23" s="51">
        <v>490</v>
      </c>
      <c r="J23" s="51"/>
      <c r="K23" s="35" t="s">
        <v>830</v>
      </c>
      <c r="L23" s="35" t="s">
        <v>831</v>
      </c>
      <c r="M23" s="54" t="s">
        <v>822</v>
      </c>
      <c r="N23" s="38" t="s">
        <v>786</v>
      </c>
    </row>
    <row r="24" s="2" customFormat="1" ht="125" customHeight="1" spans="1:14">
      <c r="A24" s="50">
        <v>4</v>
      </c>
      <c r="B24" s="50" t="s">
        <v>817</v>
      </c>
      <c r="C24" s="41" t="s">
        <v>832</v>
      </c>
      <c r="D24" s="50" t="s">
        <v>780</v>
      </c>
      <c r="E24" s="50" t="s">
        <v>817</v>
      </c>
      <c r="F24" s="50" t="s">
        <v>781</v>
      </c>
      <c r="G24" s="55" t="s">
        <v>833</v>
      </c>
      <c r="H24" s="51">
        <v>500</v>
      </c>
      <c r="I24" s="51">
        <v>500</v>
      </c>
      <c r="J24" s="51"/>
      <c r="K24" s="35" t="s">
        <v>834</v>
      </c>
      <c r="L24" s="35" t="s">
        <v>835</v>
      </c>
      <c r="M24" s="54" t="s">
        <v>822</v>
      </c>
      <c r="N24" s="38" t="s">
        <v>786</v>
      </c>
    </row>
  </sheetData>
  <autoFilter xmlns:etc="http://www.wps.cn/officeDocument/2017/etCustomData" ref="A6:N24" etc:filterBottomFollowUsedRange="0">
    <extLst/>
  </autoFilter>
  <mergeCells count="25">
    <mergeCell ref="A1:N1"/>
    <mergeCell ref="A2:N2"/>
    <mergeCell ref="A7:G7"/>
    <mergeCell ref="A8:G8"/>
    <mergeCell ref="A11:G11"/>
    <mergeCell ref="A12:G12"/>
    <mergeCell ref="A15:G15"/>
    <mergeCell ref="A18:G18"/>
    <mergeCell ref="A19:G19"/>
    <mergeCell ref="A22:G22"/>
    <mergeCell ref="A3:A6"/>
    <mergeCell ref="B3:B6"/>
    <mergeCell ref="C3:C6"/>
    <mergeCell ref="D3:D6"/>
    <mergeCell ref="E3:E6"/>
    <mergeCell ref="F3:F6"/>
    <mergeCell ref="G3:G6"/>
    <mergeCell ref="H3:H6"/>
    <mergeCell ref="I5:I6"/>
    <mergeCell ref="J5:J6"/>
    <mergeCell ref="K3:K6"/>
    <mergeCell ref="L3:L6"/>
    <mergeCell ref="M3:M6"/>
    <mergeCell ref="N3:N6"/>
    <mergeCell ref="I3:J4"/>
  </mergeCells>
  <dataValidations count="5">
    <dataValidation type="list" allowBlank="1" showInputMessage="1" showErrorMessage="1" sqref="D9:D10">
      <formula1>"产业发展类,乡村建设类,补助类"</formula1>
    </dataValidation>
    <dataValidation type="list" allowBlank="1" showInputMessage="1" showErrorMessage="1" sqref="D13:D17 D20:D24">
      <formula1>"产业发展类,乡村建设类,补贴类"</formula1>
    </dataValidation>
    <dataValidation type="list" allowBlank="1" showInputMessage="1" showErrorMessage="1" sqref="D18:D19 D25:D53 D57:D73">
      <formula1>"产业发展,就业项目,乡村建设行动,易地搬迁后扶,巩固三保障成果,乡村治理和精神文明建设,项目管理费,其他"</formula1>
    </dataValidation>
    <dataValidation allowBlank="1" showInputMessage="1" showErrorMessage="1" sqref="E9:E10"/>
    <dataValidation type="list" allowBlank="1" showInputMessage="1" showErrorMessage="1" sqref="E18:E19 E25:E53 E57:E73">
      <formula1>"新建,续建,改扩建"</formula1>
    </dataValidation>
  </dataValidations>
  <pageMargins left="0.236111111111111" right="0.118055555555556" top="0.156944444444444" bottom="0.275" header="0.5" footer="0.5"/>
  <pageSetup paperSize="9" scale="68" fitToHeight="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5:I10"/>
  <sheetViews>
    <sheetView workbookViewId="0">
      <selection activeCell="A1" sqref="A1:N1"/>
    </sheetView>
  </sheetViews>
  <sheetFormatPr defaultColWidth="8.725" defaultRowHeight="13.5"/>
  <cols>
    <col min="3" max="3" width="9.53333333333333"/>
    <col min="5" max="5" width="9.53333333333333"/>
  </cols>
  <sheetData>
    <row r="5" spans="2:9">
      <c r="B5">
        <v>15</v>
      </c>
      <c r="C5">
        <v>10852.81</v>
      </c>
      <c r="D5">
        <v>7</v>
      </c>
      <c r="E5">
        <v>8108.21</v>
      </c>
      <c r="F5">
        <v>6</v>
      </c>
      <c r="G5">
        <v>2630</v>
      </c>
      <c r="H5">
        <v>2</v>
      </c>
      <c r="I5">
        <v>114.6</v>
      </c>
    </row>
    <row r="6" spans="2:9">
      <c r="B6">
        <v>10</v>
      </c>
      <c r="C6">
        <v>6339.92</v>
      </c>
      <c r="D6">
        <v>7</v>
      </c>
      <c r="E6">
        <v>5860</v>
      </c>
      <c r="F6">
        <v>1</v>
      </c>
      <c r="G6">
        <v>280</v>
      </c>
      <c r="H6">
        <v>2</v>
      </c>
      <c r="I6">
        <v>199.92</v>
      </c>
    </row>
    <row r="7" spans="2:9">
      <c r="B7">
        <v>7</v>
      </c>
      <c r="C7">
        <v>6852.1</v>
      </c>
      <c r="D7">
        <v>3</v>
      </c>
      <c r="E7">
        <v>5150</v>
      </c>
      <c r="F7">
        <v>2</v>
      </c>
      <c r="G7">
        <v>1700</v>
      </c>
      <c r="H7">
        <v>2</v>
      </c>
      <c r="I7">
        <v>2.1</v>
      </c>
    </row>
    <row r="8" spans="2:9">
      <c r="B8">
        <v>3</v>
      </c>
      <c r="C8">
        <v>888.3</v>
      </c>
      <c r="D8">
        <v>1</v>
      </c>
      <c r="E8">
        <v>870</v>
      </c>
      <c r="H8">
        <v>2</v>
      </c>
      <c r="I8">
        <v>18.3</v>
      </c>
    </row>
    <row r="9" spans="2:9">
      <c r="B9">
        <v>10</v>
      </c>
      <c r="C9">
        <v>4528</v>
      </c>
      <c r="D9">
        <v>5</v>
      </c>
      <c r="E9">
        <v>2530</v>
      </c>
      <c r="F9">
        <v>5</v>
      </c>
      <c r="G9">
        <v>1998</v>
      </c>
    </row>
    <row r="10" spans="2:9">
      <c r="B10">
        <f t="shared" ref="B10:I10" si="0">SUM(B5:B9)</f>
        <v>45</v>
      </c>
      <c r="C10">
        <f t="shared" si="0"/>
        <v>29461.13</v>
      </c>
      <c r="D10">
        <f t="shared" si="0"/>
        <v>23</v>
      </c>
      <c r="E10">
        <f t="shared" si="0"/>
        <v>22518.21</v>
      </c>
      <c r="F10">
        <f t="shared" si="0"/>
        <v>14</v>
      </c>
      <c r="G10">
        <f t="shared" si="0"/>
        <v>6608</v>
      </c>
      <c r="H10">
        <f t="shared" si="0"/>
        <v>8</v>
      </c>
      <c r="I10">
        <f t="shared" si="0"/>
        <v>334.92</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13</vt:i4>
      </vt:variant>
    </vt:vector>
  </HeadingPairs>
  <TitlesOfParts>
    <vt:vector size="13"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十四师政务网</cp:lastModifiedBy>
  <cp:revision>0</cp:revision>
  <dcterms:created xsi:type="dcterms:W3CDTF">2018-02-12T03:18:00Z</dcterms:created>
  <cp:lastPrinted>2023-02-21T04:34:00Z</cp:lastPrinted>
  <dcterms:modified xsi:type="dcterms:W3CDTF">2025-12-18T02:34:55Z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KSOReadingLayout">
    <vt:bool>true</vt:bool>
  </property>
  <property fmtid="{D5CDD505-2E9C-101B-9397-08002B2CF9AE}" pid="4" name="ICV">
    <vt:lpwstr>356460AFDCFD45B88177AB240FDDB405_13</vt:lpwstr>
  </property>
  <property fmtid="{D5CDD505-2E9C-101B-9397-08002B2CF9AE}" pid="5" name="CalculationRule">
    <vt:i4>0</vt:i4>
  </property>
</Properties>
</file>